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731"/>
  <workbookPr/>
  <mc:AlternateContent xmlns:mc="http://schemas.openxmlformats.org/markup-compatibility/2006">
    <mc:Choice Requires="x15">
      <x15ac:absPath xmlns:x15ac="http://schemas.microsoft.com/office/spreadsheetml/2010/11/ac" url="C:\Users\pbahamondea\Desktop\ESCRITORIO 2022\Don Rafael\ERICK\Candy\"/>
    </mc:Choice>
  </mc:AlternateContent>
  <xr:revisionPtr revIDLastSave="0" documentId="13_ncr:1_{D956DC72-53FB-4179-A9D0-930F43C84F11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Hoja1" sheetId="1" r:id="rId1"/>
  </sheets>
  <definedNames>
    <definedName name="_xlnm._FilterDatabase" localSheetId="0" hidden="1">Hoja1!$B$6:$T$53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48" i="1" l="1"/>
  <c r="T47" i="1"/>
  <c r="S47" i="1"/>
  <c r="I47" i="1"/>
  <c r="I46" i="1"/>
  <c r="I45" i="1"/>
  <c r="T44" i="1"/>
  <c r="S44" i="1"/>
  <c r="I44" i="1"/>
  <c r="T43" i="1"/>
  <c r="S43" i="1"/>
  <c r="I43" i="1"/>
  <c r="T42" i="1"/>
  <c r="S42" i="1"/>
  <c r="I42" i="1"/>
  <c r="T41" i="1"/>
  <c r="S41" i="1"/>
  <c r="I41" i="1"/>
  <c r="T40" i="1"/>
  <c r="S40" i="1"/>
  <c r="I40" i="1"/>
  <c r="T39" i="1"/>
  <c r="S39" i="1"/>
  <c r="I39" i="1"/>
  <c r="T38" i="1"/>
  <c r="S38" i="1"/>
  <c r="I38" i="1"/>
  <c r="T37" i="1"/>
  <c r="S37" i="1"/>
  <c r="I37" i="1"/>
  <c r="I36" i="1"/>
  <c r="I35" i="1"/>
  <c r="T34" i="1"/>
  <c r="S34" i="1"/>
  <c r="I34" i="1"/>
  <c r="T33" i="1"/>
  <c r="S33" i="1"/>
  <c r="I33" i="1"/>
  <c r="T32" i="1"/>
  <c r="S32" i="1"/>
  <c r="I32" i="1"/>
  <c r="T31" i="1"/>
  <c r="S31" i="1"/>
  <c r="P31" i="1"/>
  <c r="M31" i="1"/>
  <c r="L31" i="1"/>
  <c r="I31" i="1"/>
  <c r="T30" i="1"/>
  <c r="S30" i="1"/>
  <c r="I30" i="1"/>
  <c r="T29" i="1"/>
  <c r="S29" i="1"/>
  <c r="P29" i="1"/>
  <c r="M29" i="1" s="1"/>
  <c r="L29" i="1"/>
  <c r="I29" i="1"/>
  <c r="T28" i="1"/>
  <c r="S28" i="1"/>
  <c r="R28" i="1"/>
  <c r="L28" i="1" s="1"/>
  <c r="P28" i="1"/>
  <c r="M28" i="1" s="1"/>
  <c r="I28" i="1"/>
  <c r="S27" i="1"/>
  <c r="I27" i="1"/>
  <c r="T26" i="1"/>
  <c r="S26" i="1"/>
  <c r="R26" i="1"/>
  <c r="L26" i="1" s="1"/>
  <c r="P26" i="1"/>
  <c r="M26" i="1"/>
  <c r="I26" i="1"/>
  <c r="T25" i="1"/>
  <c r="S25" i="1"/>
  <c r="P25" i="1"/>
  <c r="M25" i="1"/>
  <c r="L25" i="1"/>
  <c r="I25" i="1"/>
  <c r="S24" i="1"/>
  <c r="I24" i="1"/>
  <c r="T23" i="1"/>
  <c r="S23" i="1"/>
  <c r="I23" i="1"/>
  <c r="T22" i="1"/>
  <c r="S22" i="1"/>
  <c r="P22" i="1"/>
  <c r="M22" i="1"/>
  <c r="L22" i="1"/>
  <c r="I22" i="1"/>
  <c r="T21" i="1"/>
  <c r="S21" i="1"/>
  <c r="P21" i="1"/>
  <c r="M21" i="1"/>
  <c r="L21" i="1"/>
  <c r="I21" i="1"/>
  <c r="T20" i="1"/>
  <c r="S20" i="1"/>
  <c r="P20" i="1"/>
  <c r="M20" i="1"/>
  <c r="L20" i="1"/>
  <c r="I20" i="1"/>
  <c r="T19" i="1"/>
  <c r="S19" i="1"/>
  <c r="M19" i="1"/>
  <c r="L19" i="1"/>
  <c r="I19" i="1"/>
  <c r="T18" i="1"/>
  <c r="S18" i="1"/>
  <c r="R18" i="1"/>
  <c r="R48" i="1" s="1"/>
  <c r="P18" i="1"/>
  <c r="M18" i="1"/>
  <c r="L18" i="1"/>
  <c r="I18" i="1"/>
  <c r="T17" i="1"/>
  <c r="S17" i="1"/>
  <c r="M17" i="1"/>
  <c r="L17" i="1"/>
  <c r="I17" i="1"/>
  <c r="T16" i="1"/>
  <c r="S16" i="1"/>
  <c r="M16" i="1"/>
  <c r="L16" i="1"/>
  <c r="I16" i="1"/>
  <c r="T15" i="1"/>
  <c r="S15" i="1"/>
  <c r="P15" i="1"/>
  <c r="M15" i="1" s="1"/>
  <c r="L15" i="1"/>
  <c r="I15" i="1"/>
  <c r="T14" i="1"/>
  <c r="S14" i="1"/>
  <c r="P14" i="1"/>
  <c r="M14" i="1" s="1"/>
  <c r="L14" i="1"/>
  <c r="I14" i="1"/>
  <c r="T13" i="1"/>
  <c r="S13" i="1"/>
  <c r="P13" i="1"/>
  <c r="M13" i="1" s="1"/>
  <c r="L13" i="1"/>
  <c r="I13" i="1"/>
  <c r="T12" i="1"/>
  <c r="S12" i="1"/>
  <c r="P12" i="1"/>
  <c r="M12" i="1" s="1"/>
  <c r="L12" i="1"/>
  <c r="I12" i="1"/>
  <c r="T11" i="1"/>
  <c r="S11" i="1"/>
  <c r="I11" i="1"/>
  <c r="S10" i="1"/>
  <c r="P10" i="1"/>
  <c r="M10" i="1"/>
  <c r="L10" i="1"/>
  <c r="I10" i="1"/>
  <c r="T9" i="1"/>
  <c r="S9" i="1"/>
  <c r="I9" i="1"/>
  <c r="T8" i="1"/>
  <c r="S8" i="1"/>
  <c r="P8" i="1"/>
  <c r="M8" i="1"/>
  <c r="L8" i="1"/>
  <c r="I8" i="1"/>
  <c r="S48" i="1" l="1"/>
  <c r="I48" i="1"/>
  <c r="M48" i="1"/>
  <c r="T48" i="1"/>
  <c r="L48" i="1"/>
</calcChain>
</file>

<file path=xl/sharedStrings.xml><?xml version="1.0" encoding="utf-8"?>
<sst xmlns="http://schemas.openxmlformats.org/spreadsheetml/2006/main" count="111" uniqueCount="88">
  <si>
    <t>Address:817 Kaiyun Business Center, No.3 Ji'an Street, Baiyun District, Guangzhou City, Guangdong Province, China</t>
  </si>
  <si>
    <t>BUYER</t>
  </si>
  <si>
    <t xml:space="preserve">SAN BARBER PERU
RUC : 20608141376
Destino : San Juan de Lurigancho Avenida Malecon checa 151 </t>
  </si>
  <si>
    <t xml:space="preserve">CONTACT PERSON </t>
  </si>
  <si>
    <t>ABEL</t>
  </si>
  <si>
    <t xml:space="preserve">PHONE </t>
  </si>
  <si>
    <t xml:space="preserve">SELLER </t>
  </si>
  <si>
    <t>Guangzhou wanmei beauty products co.,LTD</t>
  </si>
  <si>
    <t xml:space="preserve">ARINZE KINGSLEY OZIOMA </t>
  </si>
  <si>
    <t>DATA</t>
  </si>
  <si>
    <t>Candy Wang</t>
  </si>
  <si>
    <t>0086-16717627637</t>
  </si>
  <si>
    <t>ITEM</t>
  </si>
  <si>
    <t>DESCRIPTION</t>
  </si>
  <si>
    <t>COLOR PANTONE</t>
  </si>
  <si>
    <t>DETAILS</t>
  </si>
  <si>
    <t>QTY</t>
  </si>
  <si>
    <t>PRICE</t>
  </si>
  <si>
    <t>TOTAL  PRICE</t>
  </si>
  <si>
    <t>PICTURE</t>
  </si>
  <si>
    <t>weight</t>
  </si>
  <si>
    <t>CBM</t>
  </si>
  <si>
    <t xml:space="preserve">HS code </t>
  </si>
  <si>
    <t xml:space="preserve">GW/Carton </t>
  </si>
  <si>
    <t>CBM/ CARTOM</t>
  </si>
  <si>
    <t xml:space="preserve">PC/carton </t>
  </si>
  <si>
    <t xml:space="preserve">carton </t>
  </si>
  <si>
    <t xml:space="preserve">WEIGHT </t>
  </si>
  <si>
    <t>HS  CODE</t>
  </si>
  <si>
    <t>SPRAYER 300ML</t>
  </si>
  <si>
    <r>
      <rPr>
        <b/>
        <sz val="16"/>
        <rFont val="等线"/>
        <charset val="134"/>
      </rPr>
      <t xml:space="preserve">500 BLACK                            </t>
    </r>
    <r>
      <rPr>
        <b/>
        <sz val="16"/>
        <color rgb="FF833C0B"/>
        <rFont val="等线"/>
        <charset val="134"/>
      </rPr>
      <t>500 BROWN</t>
    </r>
  </si>
  <si>
    <t>BRUSH</t>
  </si>
  <si>
    <t>AS PHOTO</t>
  </si>
  <si>
    <r>
      <rPr>
        <b/>
        <sz val="14"/>
        <rFont val="等线"/>
        <charset val="134"/>
      </rPr>
      <t xml:space="preserve">250 BLACK                         </t>
    </r>
    <r>
      <rPr>
        <b/>
        <sz val="14"/>
        <color rgb="FFFF0000"/>
        <rFont val="等线"/>
        <charset val="134"/>
      </rPr>
      <t xml:space="preserve"> 250 RED</t>
    </r>
  </si>
  <si>
    <t>SWEET EDGE SCISSOR</t>
  </si>
  <si>
    <t>700 GOLD -900  BLACK-400 RAIMBOW</t>
  </si>
  <si>
    <t>SCISSOR HOLDER</t>
  </si>
  <si>
    <r>
      <rPr>
        <b/>
        <sz val="14"/>
        <rFont val="等线"/>
        <charset val="134"/>
      </rPr>
      <t xml:space="preserve">                            550 BLACK                                     </t>
    </r>
    <r>
      <rPr>
        <b/>
        <sz val="14"/>
        <color rgb="FF92D050"/>
        <rFont val="等线"/>
        <charset val="134"/>
      </rPr>
      <t xml:space="preserve"> 200 GREEN </t>
    </r>
    <r>
      <rPr>
        <b/>
        <sz val="14"/>
        <rFont val="等线"/>
        <charset val="134"/>
      </rPr>
      <t xml:space="preserve">                                </t>
    </r>
    <r>
      <rPr>
        <b/>
        <sz val="14"/>
        <color rgb="FFFF33CC"/>
        <rFont val="等线"/>
        <charset val="134"/>
      </rPr>
      <t>100 FUCSIA</t>
    </r>
    <r>
      <rPr>
        <b/>
        <sz val="14"/>
        <rFont val="等线"/>
        <charset val="134"/>
      </rPr>
      <t xml:space="preserve">              </t>
    </r>
    <r>
      <rPr>
        <b/>
        <sz val="14"/>
        <rFont val="等线"/>
        <charset val="134"/>
      </rPr>
      <t xml:space="preserve">150 WHITE </t>
    </r>
    <r>
      <rPr>
        <b/>
        <sz val="14"/>
        <rFont val="等线"/>
        <charset val="134"/>
      </rPr>
      <t xml:space="preserve">          </t>
    </r>
  </si>
  <si>
    <t>SHAVING BRUSH WOOD</t>
  </si>
  <si>
    <t>500 BLACK</t>
  </si>
  <si>
    <t>SET OF HOOKS</t>
  </si>
  <si>
    <r>
      <rPr>
        <b/>
        <sz val="14"/>
        <color rgb="FF0070C0"/>
        <rFont val="等线"/>
        <charset val="134"/>
      </rPr>
      <t xml:space="preserve">500-BLUE </t>
    </r>
    <r>
      <rPr>
        <b/>
        <sz val="14"/>
        <rFont val="等线"/>
        <charset val="134"/>
      </rPr>
      <t xml:space="preserve"> </t>
    </r>
    <r>
      <rPr>
        <b/>
        <sz val="14"/>
        <color rgb="FF00B0F0"/>
        <rFont val="等线"/>
        <charset val="134"/>
      </rPr>
      <t xml:space="preserve">  </t>
    </r>
    <r>
      <rPr>
        <b/>
        <sz val="14"/>
        <rFont val="等线"/>
        <charset val="134"/>
      </rPr>
      <t xml:space="preserve">                   500 BLACK                                     </t>
    </r>
    <r>
      <rPr>
        <b/>
        <sz val="14"/>
        <color rgb="FF92D050"/>
        <rFont val="等线"/>
        <charset val="134"/>
      </rPr>
      <t xml:space="preserve"> </t>
    </r>
    <r>
      <rPr>
        <b/>
        <sz val="14"/>
        <color rgb="FF7030A0"/>
        <rFont val="等线"/>
        <charset val="134"/>
      </rPr>
      <t>500 PURPLE</t>
    </r>
    <r>
      <rPr>
        <b/>
        <sz val="14"/>
        <rFont val="等线"/>
        <charset val="134"/>
      </rPr>
      <t xml:space="preserve">                               </t>
    </r>
    <r>
      <rPr>
        <b/>
        <sz val="14"/>
        <color rgb="FFFF0000"/>
        <rFont val="等线"/>
        <charset val="134"/>
      </rPr>
      <t xml:space="preserve"> 500 RED</t>
    </r>
    <r>
      <rPr>
        <b/>
        <sz val="14"/>
        <rFont val="等线"/>
        <charset val="134"/>
      </rPr>
      <t xml:space="preserve">                           </t>
    </r>
    <r>
      <rPr>
        <b/>
        <sz val="14"/>
        <color rgb="FFF2F2F2"/>
        <rFont val="等线"/>
        <charset val="134"/>
      </rPr>
      <t xml:space="preserve">500 WHITE                 </t>
    </r>
    <r>
      <rPr>
        <b/>
        <sz val="14"/>
        <color rgb="FFFFFF00"/>
        <rFont val="等线"/>
        <charset val="134"/>
      </rPr>
      <t xml:space="preserve"> 500 YELLOW</t>
    </r>
  </si>
  <si>
    <t>定制色一个色 30000个起</t>
  </si>
  <si>
    <t>SPONGE FOR ROLLERS</t>
  </si>
  <si>
    <t>BRUSH WOOD</t>
  </si>
  <si>
    <t>BRUSH PLASTIC</t>
  </si>
  <si>
    <r>
      <rPr>
        <b/>
        <sz val="16"/>
        <color rgb="FFE7E6E6"/>
        <rFont val="等线"/>
        <charset val="134"/>
      </rPr>
      <t>1000 WHITE</t>
    </r>
    <r>
      <rPr>
        <b/>
        <sz val="16"/>
        <rFont val="等线"/>
        <charset val="134"/>
      </rPr>
      <t xml:space="preserve">                        </t>
    </r>
    <r>
      <rPr>
        <b/>
        <sz val="16"/>
        <color rgb="FFC00000"/>
        <rFont val="等线"/>
        <charset val="134"/>
      </rPr>
      <t>1000 CHERRY</t>
    </r>
    <r>
      <rPr>
        <b/>
        <sz val="16"/>
        <rFont val="等线"/>
        <charset val="134"/>
      </rPr>
      <t xml:space="preserve">                   1000 BLACK</t>
    </r>
  </si>
  <si>
    <t>BOOTHAIR</t>
  </si>
  <si>
    <t xml:space="preserve"> 1000 BLACK</t>
  </si>
  <si>
    <r>
      <rPr>
        <b/>
        <sz val="14"/>
        <rFont val="等线"/>
        <charset val="134"/>
      </rPr>
      <t xml:space="preserve">1000 BLACK                         </t>
    </r>
    <r>
      <rPr>
        <b/>
        <sz val="14"/>
        <color rgb="FFFF0000"/>
        <rFont val="等线"/>
        <charset val="134"/>
      </rPr>
      <t xml:space="preserve"> 500 RED</t>
    </r>
  </si>
  <si>
    <t>BIOSECURITY BIN</t>
  </si>
  <si>
    <r>
      <rPr>
        <b/>
        <sz val="14"/>
        <rFont val="等线"/>
        <charset val="134"/>
      </rPr>
      <t xml:space="preserve">500 BLACK                         </t>
    </r>
    <r>
      <rPr>
        <b/>
        <sz val="14"/>
        <color rgb="FFFF0000"/>
        <rFont val="等线"/>
        <charset val="134"/>
      </rPr>
      <t xml:space="preserve"> 500 RED</t>
    </r>
  </si>
  <si>
    <t>PAPER DISPENSER</t>
  </si>
  <si>
    <t xml:space="preserve"> 1500 BLACK</t>
  </si>
  <si>
    <t>DISINFECTANT JAR</t>
  </si>
  <si>
    <t>1.5L</t>
  </si>
  <si>
    <t>SPONGE MIRROR 41CM*26CM</t>
  </si>
  <si>
    <t xml:space="preserve">COMB </t>
  </si>
  <si>
    <r>
      <rPr>
        <b/>
        <sz val="14"/>
        <color rgb="FF00B0F0"/>
        <rFont val="等线"/>
        <charset val="134"/>
      </rPr>
      <t xml:space="preserve">1200-BLUESKY     </t>
    </r>
    <r>
      <rPr>
        <b/>
        <sz val="14"/>
        <rFont val="等线"/>
        <charset val="134"/>
      </rPr>
      <t xml:space="preserve">                   1200 BLACK                                     </t>
    </r>
    <r>
      <rPr>
        <b/>
        <sz val="14"/>
        <color rgb="FF92D050"/>
        <rFont val="等线"/>
        <charset val="134"/>
      </rPr>
      <t xml:space="preserve"> 1200 GREEN </t>
    </r>
    <r>
      <rPr>
        <b/>
        <sz val="14"/>
        <rFont val="等线"/>
        <charset val="134"/>
      </rPr>
      <t xml:space="preserve">                                </t>
    </r>
    <r>
      <rPr>
        <b/>
        <sz val="14"/>
        <color rgb="FFFF33CC"/>
        <rFont val="等线"/>
        <charset val="134"/>
      </rPr>
      <t>1200 FUCSIA</t>
    </r>
    <r>
      <rPr>
        <b/>
        <sz val="14"/>
        <rFont val="等线"/>
        <charset val="134"/>
      </rPr>
      <t xml:space="preserve">                           </t>
    </r>
    <r>
      <rPr>
        <b/>
        <sz val="14"/>
        <color rgb="FFF2F2F2"/>
        <rFont val="等线"/>
        <charset val="134"/>
      </rPr>
      <t>1200 WHITE</t>
    </r>
  </si>
  <si>
    <t>KIT 5 PCS</t>
  </si>
  <si>
    <t xml:space="preserve"> 400 BLACK</t>
  </si>
  <si>
    <t>你这是四支刷子还是五支刷子价格，这个产品没有那个包装只有简装</t>
  </si>
  <si>
    <t>COMB</t>
  </si>
  <si>
    <r>
      <rPr>
        <b/>
        <sz val="14"/>
        <color rgb="FF00B0F0"/>
        <rFont val="等线"/>
        <charset val="134"/>
      </rPr>
      <t xml:space="preserve">1000-BLUESKY     </t>
    </r>
    <r>
      <rPr>
        <b/>
        <sz val="14"/>
        <rFont val="等线"/>
        <charset val="134"/>
      </rPr>
      <t xml:space="preserve">                   1000 BLACK                                     </t>
    </r>
    <r>
      <rPr>
        <b/>
        <sz val="14"/>
        <color rgb="FF92D050"/>
        <rFont val="等线"/>
        <charset val="134"/>
      </rPr>
      <t xml:space="preserve"> 1000 GREEN </t>
    </r>
    <r>
      <rPr>
        <b/>
        <sz val="14"/>
        <rFont val="等线"/>
        <charset val="134"/>
      </rPr>
      <t xml:space="preserve">                                </t>
    </r>
    <r>
      <rPr>
        <b/>
        <sz val="14"/>
        <color rgb="FFFF33CC"/>
        <rFont val="等线"/>
        <charset val="134"/>
      </rPr>
      <t>1000 FUCSIA</t>
    </r>
    <r>
      <rPr>
        <b/>
        <sz val="14"/>
        <rFont val="等线"/>
        <charset val="134"/>
      </rPr>
      <t xml:space="preserve">                           </t>
    </r>
    <r>
      <rPr>
        <b/>
        <sz val="14"/>
        <color rgb="FFF2F2F2"/>
        <rFont val="等线"/>
        <charset val="134"/>
      </rPr>
      <t>1000 WHITE</t>
    </r>
  </si>
  <si>
    <t>COMB 21CM</t>
  </si>
  <si>
    <r>
      <rPr>
        <b/>
        <sz val="14"/>
        <color rgb="FF00B0F0"/>
        <rFont val="等线"/>
        <charset val="134"/>
      </rPr>
      <t xml:space="preserve">200-BLUESKY     </t>
    </r>
    <r>
      <rPr>
        <b/>
        <sz val="14"/>
        <rFont val="等线"/>
        <charset val="134"/>
      </rPr>
      <t xml:space="preserve">                   200 BLACK                                     </t>
    </r>
    <r>
      <rPr>
        <b/>
        <sz val="14"/>
        <color rgb="FF92D050"/>
        <rFont val="等线"/>
        <charset val="134"/>
      </rPr>
      <t xml:space="preserve"> 200 GREEN </t>
    </r>
    <r>
      <rPr>
        <b/>
        <sz val="14"/>
        <rFont val="等线"/>
        <charset val="134"/>
      </rPr>
      <t xml:space="preserve">                                </t>
    </r>
    <r>
      <rPr>
        <b/>
        <sz val="14"/>
        <color rgb="FFFF0000"/>
        <rFont val="等线"/>
        <charset val="134"/>
      </rPr>
      <t>200 RED</t>
    </r>
    <r>
      <rPr>
        <b/>
        <sz val="14"/>
        <rFont val="等线"/>
        <charset val="134"/>
      </rPr>
      <t xml:space="preserve">                           </t>
    </r>
    <r>
      <rPr>
        <b/>
        <sz val="14"/>
        <color rgb="FFFFFF00"/>
        <rFont val="等线"/>
        <charset val="134"/>
      </rPr>
      <t>200 YELLOW</t>
    </r>
  </si>
  <si>
    <t>BLACK</t>
  </si>
  <si>
    <t>没有</t>
  </si>
  <si>
    <t>APLICADOR</t>
  </si>
  <si>
    <t>KIT BRUSH</t>
  </si>
  <si>
    <t>100 EACH</t>
  </si>
  <si>
    <t>SPRAYER</t>
  </si>
  <si>
    <r>
      <rPr>
        <b/>
        <sz val="18"/>
        <color rgb="FFFFD965"/>
        <rFont val="等线"/>
        <charset val="134"/>
      </rPr>
      <t>100 GOLD</t>
    </r>
    <r>
      <rPr>
        <b/>
        <sz val="18"/>
        <rFont val="等线"/>
        <charset val="134"/>
      </rPr>
      <t xml:space="preserve">                   </t>
    </r>
    <r>
      <rPr>
        <b/>
        <sz val="18"/>
        <color rgb="FFFF0000"/>
        <rFont val="等线"/>
        <charset val="134"/>
      </rPr>
      <t xml:space="preserve">100 RED  </t>
    </r>
    <r>
      <rPr>
        <b/>
        <sz val="18"/>
        <rFont val="等线"/>
        <charset val="134"/>
      </rPr>
      <t xml:space="preserve">                   </t>
    </r>
    <r>
      <rPr>
        <b/>
        <sz val="18"/>
        <color rgb="FF00B0F0"/>
        <rFont val="等线"/>
        <charset val="134"/>
      </rPr>
      <t>100 SKYBLUE</t>
    </r>
  </si>
  <si>
    <t>PORT</t>
  </si>
  <si>
    <r>
      <rPr>
        <b/>
        <sz val="14"/>
        <color rgb="FF00B0F0"/>
        <rFont val="等线"/>
        <charset val="134"/>
      </rPr>
      <t xml:space="preserve">500-BLUESKY     </t>
    </r>
    <r>
      <rPr>
        <b/>
        <sz val="14"/>
        <rFont val="等线"/>
        <charset val="134"/>
      </rPr>
      <t xml:space="preserve">                   500 BLACK                                     </t>
    </r>
    <r>
      <rPr>
        <b/>
        <sz val="14"/>
        <color rgb="FF92D050"/>
        <rFont val="等线"/>
        <charset val="134"/>
      </rPr>
      <t xml:space="preserve"> </t>
    </r>
    <r>
      <rPr>
        <b/>
        <sz val="14"/>
        <rFont val="等线"/>
        <charset val="134"/>
      </rPr>
      <t xml:space="preserve">                                </t>
    </r>
    <r>
      <rPr>
        <b/>
        <sz val="14"/>
        <color rgb="FFFF0000"/>
        <rFont val="等线"/>
        <charset val="134"/>
      </rPr>
      <t>500 RED</t>
    </r>
    <r>
      <rPr>
        <b/>
        <sz val="14"/>
        <rFont val="等线"/>
        <charset val="134"/>
      </rPr>
      <t xml:space="preserve">                           </t>
    </r>
  </si>
  <si>
    <t>set</t>
  </si>
  <si>
    <t xml:space="preserve"> 2000 SILVER</t>
  </si>
  <si>
    <t xml:space="preserve"> 500 BLACK</t>
  </si>
  <si>
    <t>ear cover</t>
  </si>
  <si>
    <t>500 SET EACH</t>
  </si>
  <si>
    <t>这个价格不行吧你要什么号的</t>
  </si>
  <si>
    <r>
      <rPr>
        <b/>
        <sz val="14"/>
        <color rgb="FF00B0F0"/>
        <rFont val="等线"/>
        <charset val="134"/>
      </rPr>
      <t xml:space="preserve">   </t>
    </r>
    <r>
      <rPr>
        <b/>
        <sz val="14"/>
        <color rgb="FF00B0F0"/>
        <rFont val="等线"/>
        <charset val="134"/>
      </rPr>
      <t xml:space="preserve">                        500 BLACK                                                                                           </t>
    </r>
    <r>
      <rPr>
        <b/>
        <sz val="14"/>
        <rFont val="等线"/>
        <charset val="134"/>
      </rPr>
      <t>500 WHITE</t>
    </r>
  </si>
  <si>
    <t>COVER</t>
  </si>
  <si>
    <t>COLORS</t>
  </si>
  <si>
    <t xml:space="preserve"> 1000 SILVER</t>
  </si>
  <si>
    <t>TOTAL</t>
  </si>
  <si>
    <t>TOTAL AMOUNT (USD)</t>
  </si>
  <si>
    <t>CO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</si>
</sst>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_ "/>
    <numFmt numFmtId="165" formatCode="0.00_ "/>
    <numFmt numFmtId="166" formatCode="0.0_ "/>
  </numFmts>
  <fonts count="32">
    <font>
      <sz val="11"/>
      <color rgb="FF000000"/>
      <name val="Calibri"/>
      <charset val="134"/>
      <scheme val="minor"/>
    </font>
    <font>
      <sz val="11"/>
      <color theme="1"/>
      <name val="Calibri"/>
      <charset val="134"/>
      <scheme val="minor"/>
    </font>
    <font>
      <b/>
      <sz val="18"/>
      <color rgb="FF000000"/>
      <name val="Calibri"/>
      <charset val="134"/>
      <scheme val="minor"/>
    </font>
    <font>
      <b/>
      <sz val="14"/>
      <color theme="1"/>
      <name val="Malgun Gothic"/>
      <charset val="134"/>
    </font>
    <font>
      <b/>
      <sz val="14"/>
      <color rgb="FFFF0000"/>
      <name val="Malgun Gothic"/>
      <charset val="134"/>
    </font>
    <font>
      <sz val="11"/>
      <name val="等线"/>
      <charset val="134"/>
    </font>
    <font>
      <b/>
      <sz val="16"/>
      <name val="等线"/>
      <charset val="134"/>
    </font>
    <font>
      <b/>
      <sz val="14"/>
      <name val="等线"/>
      <charset val="134"/>
    </font>
    <font>
      <sz val="9"/>
      <name val="等线"/>
      <charset val="134"/>
    </font>
    <font>
      <b/>
      <sz val="12"/>
      <name val="等线"/>
      <charset val="134"/>
    </font>
    <font>
      <b/>
      <sz val="11"/>
      <color rgb="FFFF0000"/>
      <name val="等线"/>
      <charset val="134"/>
    </font>
    <font>
      <b/>
      <sz val="18"/>
      <name val="等线"/>
      <charset val="134"/>
    </font>
    <font>
      <sz val="14"/>
      <color rgb="FF202124"/>
      <name val="Arial"/>
      <charset val="134"/>
    </font>
    <font>
      <b/>
      <sz val="11"/>
      <name val="等线"/>
      <charset val="134"/>
    </font>
    <font>
      <b/>
      <sz val="12"/>
      <color rgb="FFD0CECE"/>
      <name val="等线"/>
      <charset val="134"/>
    </font>
    <font>
      <b/>
      <sz val="14"/>
      <color rgb="FF00B0F0"/>
      <name val="等线"/>
      <charset val="134"/>
    </font>
    <font>
      <sz val="11"/>
      <color rgb="FFFF0000"/>
      <name val="等线"/>
      <charset val="134"/>
    </font>
    <font>
      <b/>
      <sz val="11"/>
      <color theme="1"/>
      <name val="Malgun Gothic"/>
      <charset val="134"/>
    </font>
    <font>
      <sz val="11"/>
      <name val="Calibri"/>
      <charset val="134"/>
    </font>
    <font>
      <b/>
      <sz val="16"/>
      <color rgb="FF833C0B"/>
      <name val="等线"/>
      <charset val="134"/>
    </font>
    <font>
      <b/>
      <sz val="14"/>
      <color rgb="FFFF0000"/>
      <name val="等线"/>
      <charset val="134"/>
    </font>
    <font>
      <b/>
      <sz val="14"/>
      <color rgb="FF92D050"/>
      <name val="等线"/>
      <charset val="134"/>
    </font>
    <font>
      <b/>
      <sz val="14"/>
      <color rgb="FFFF33CC"/>
      <name val="等线"/>
      <charset val="134"/>
    </font>
    <font>
      <b/>
      <sz val="14"/>
      <color rgb="FF0070C0"/>
      <name val="等线"/>
      <charset val="134"/>
    </font>
    <font>
      <b/>
      <sz val="14"/>
      <color rgb="FF7030A0"/>
      <name val="等线"/>
      <charset val="134"/>
    </font>
    <font>
      <b/>
      <sz val="14"/>
      <color rgb="FFF2F2F2"/>
      <name val="等线"/>
      <charset val="134"/>
    </font>
    <font>
      <b/>
      <sz val="14"/>
      <color rgb="FFFFFF00"/>
      <name val="等线"/>
      <charset val="134"/>
    </font>
    <font>
      <b/>
      <sz val="16"/>
      <color rgb="FFE7E6E6"/>
      <name val="等线"/>
      <charset val="134"/>
    </font>
    <font>
      <b/>
      <sz val="16"/>
      <color rgb="FFC00000"/>
      <name val="等线"/>
      <charset val="134"/>
    </font>
    <font>
      <b/>
      <sz val="18"/>
      <color rgb="FFFFD965"/>
      <name val="等线"/>
      <charset val="134"/>
    </font>
    <font>
      <b/>
      <sz val="18"/>
      <color rgb="FFFF0000"/>
      <name val="等线"/>
      <charset val="134"/>
    </font>
    <font>
      <b/>
      <sz val="18"/>
      <color rgb="FF00B0F0"/>
      <name val="等线"/>
      <charset val="134"/>
    </font>
  </fonts>
  <fills count="4">
    <fill>
      <patternFill patternType="none"/>
    </fill>
    <fill>
      <patternFill patternType="gray125"/>
    </fill>
    <fill>
      <patternFill patternType="solid">
        <fgColor rgb="FF8496B0"/>
        <bgColor rgb="FF8496B0"/>
      </patternFill>
    </fill>
    <fill>
      <patternFill patternType="solid">
        <fgColor rgb="FFFFFF00"/>
        <bgColor rgb="FFFFFF00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49">
    <xf numFmtId="0" fontId="0" fillId="0" borderId="0" xfId="0"/>
    <xf numFmtId="0" fontId="1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vertical="center" wrapText="1"/>
    </xf>
    <xf numFmtId="0" fontId="4" fillId="0" borderId="0" xfId="0" applyFont="1" applyAlignment="1">
      <alignment vertical="center"/>
    </xf>
    <xf numFmtId="0" fontId="5" fillId="0" borderId="1" xfId="0" applyFont="1" applyBorder="1"/>
    <xf numFmtId="0" fontId="5" fillId="0" borderId="1" xfId="0" applyFont="1" applyBorder="1" applyAlignment="1">
      <alignment horizontal="center"/>
    </xf>
    <xf numFmtId="0" fontId="5" fillId="2" borderId="1" xfId="0" applyFont="1" applyFill="1" applyBorder="1"/>
    <xf numFmtId="0" fontId="5" fillId="3" borderId="1" xfId="0" applyFont="1" applyFill="1" applyBorder="1" applyAlignment="1">
      <alignment wrapText="1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 wrapText="1"/>
    </xf>
    <xf numFmtId="0" fontId="5" fillId="3" borderId="1" xfId="0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top" wrapText="1"/>
    </xf>
    <xf numFmtId="0" fontId="8" fillId="2" borderId="1" xfId="0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top" wrapText="1"/>
    </xf>
    <xf numFmtId="0" fontId="11" fillId="2" borderId="1" xfId="0" applyFont="1" applyFill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2" xfId="0" applyFont="1" applyBorder="1" applyAlignment="1">
      <alignment horizontal="center" vertical="center" wrapText="1"/>
    </xf>
    <xf numFmtId="0" fontId="13" fillId="2" borderId="1" xfId="0" applyFont="1" applyFill="1" applyBorder="1" applyAlignment="1">
      <alignment horizontal="center" vertical="center" wrapText="1"/>
    </xf>
    <xf numFmtId="0" fontId="12" fillId="0" borderId="2" xfId="0" applyFont="1" applyBorder="1" applyAlignment="1">
      <alignment vertical="center" wrapText="1"/>
    </xf>
    <xf numFmtId="0" fontId="13" fillId="2" borderId="2" xfId="0" applyFont="1" applyFill="1" applyBorder="1" applyAlignment="1">
      <alignment horizontal="center" vertical="center" wrapText="1"/>
    </xf>
    <xf numFmtId="0" fontId="14" fillId="2" borderId="1" xfId="0" applyFont="1" applyFill="1" applyBorder="1" applyAlignment="1">
      <alignment horizontal="center" vertical="center" wrapText="1"/>
    </xf>
    <xf numFmtId="0" fontId="15" fillId="2" borderId="1" xfId="0" applyFont="1" applyFill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/>
    </xf>
    <xf numFmtId="0" fontId="5" fillId="0" borderId="0" xfId="0" applyFont="1"/>
    <xf numFmtId="0" fontId="5" fillId="3" borderId="0" xfId="0" applyFont="1" applyFill="1" applyAlignment="1">
      <alignment wrapText="1"/>
    </xf>
    <xf numFmtId="0" fontId="17" fillId="0" borderId="0" xfId="0" applyFont="1" applyAlignment="1">
      <alignment vertical="center"/>
    </xf>
    <xf numFmtId="14" fontId="3" fillId="0" borderId="0" xfId="0" applyNumberFormat="1" applyFont="1" applyAlignment="1">
      <alignment horizontal="center" vertical="center"/>
    </xf>
    <xf numFmtId="0" fontId="5" fillId="0" borderId="3" xfId="0" applyFont="1" applyBorder="1" applyAlignment="1">
      <alignment horizontal="center"/>
    </xf>
    <xf numFmtId="0" fontId="18" fillId="0" borderId="4" xfId="0" applyFont="1" applyBorder="1"/>
    <xf numFmtId="0" fontId="5" fillId="0" borderId="3" xfId="0" applyFont="1" applyBorder="1" applyAlignment="1">
      <alignment horizontal="center" vertical="center"/>
    </xf>
    <xf numFmtId="164" fontId="5" fillId="0" borderId="0" xfId="0" applyNumberFormat="1" applyFont="1"/>
    <xf numFmtId="165" fontId="5" fillId="0" borderId="0" xfId="0" applyNumberFormat="1" applyFont="1"/>
    <xf numFmtId="0" fontId="5" fillId="0" borderId="4" xfId="0" applyFont="1" applyBorder="1" applyAlignment="1">
      <alignment horizontal="center" vertical="center"/>
    </xf>
    <xf numFmtId="0" fontId="5" fillId="0" borderId="5" xfId="0" applyFont="1" applyBorder="1" applyAlignment="1">
      <alignment horizontal="center"/>
    </xf>
    <xf numFmtId="0" fontId="18" fillId="0" borderId="6" xfId="0" applyFont="1" applyBorder="1"/>
    <xf numFmtId="0" fontId="5" fillId="0" borderId="4" xfId="0" applyFont="1" applyBorder="1" applyAlignment="1">
      <alignment horizontal="center"/>
    </xf>
    <xf numFmtId="166" fontId="5" fillId="0" borderId="0" xfId="0" applyNumberFormat="1" applyFont="1"/>
    <xf numFmtId="0" fontId="5" fillId="0" borderId="0" xfId="0" applyFont="1" applyAlignment="1">
      <alignment wrapText="1"/>
    </xf>
    <xf numFmtId="0" fontId="2" fillId="0" borderId="0" xfId="0" applyFont="1" applyAlignment="1">
      <alignment horizontal="left"/>
    </xf>
    <xf numFmtId="0" fontId="3" fillId="0" borderId="0" xfId="0" applyFont="1" applyAlignment="1">
      <alignment horizontal="left" vertical="center" wrapText="1"/>
    </xf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5" fillId="0" borderId="3" xfId="0" applyFont="1" applyBorder="1" applyAlignment="1">
      <alignment horizontal="center"/>
    </xf>
    <xf numFmtId="0" fontId="18" fillId="0" borderId="4" xfId="0" applyFont="1" applyBorder="1"/>
    <xf numFmtId="0" fontId="5" fillId="0" borderId="3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17</xdr:row>
      <xdr:rowOff>0</xdr:rowOff>
    </xdr:from>
    <xdr:ext cx="5648325" cy="304800"/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SpPr>
          <a:spLocks noChangeAspect="1" noChangeArrowheads="1"/>
        </xdr:cNvSpPr>
      </xdr:nvSpPr>
      <xdr:spPr>
        <a:xfrm>
          <a:off x="13910945" y="19132550"/>
          <a:ext cx="5648325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12</xdr:col>
      <xdr:colOff>0</xdr:colOff>
      <xdr:row>7</xdr:row>
      <xdr:rowOff>0</xdr:rowOff>
    </xdr:from>
    <xdr:ext cx="4686300" cy="304800"/>
    <xdr:sp macro="" textlink="">
      <xdr:nvSpPr>
        <xdr:cNvPr id="1033" name="AutoShape 9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4686300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13</xdr:col>
      <xdr:colOff>0</xdr:colOff>
      <xdr:row>7</xdr:row>
      <xdr:rowOff>0</xdr:rowOff>
    </xdr:from>
    <xdr:ext cx="3848100" cy="304800"/>
    <xdr:sp macro="" textlink="">
      <xdr:nvSpPr>
        <xdr:cNvPr id="1034" name="AutoShape 10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3848100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12</xdr:col>
      <xdr:colOff>0</xdr:colOff>
      <xdr:row>7</xdr:row>
      <xdr:rowOff>0</xdr:rowOff>
    </xdr:from>
    <xdr:ext cx="4686300" cy="304800"/>
    <xdr:sp macro="" textlink="">
      <xdr:nvSpPr>
        <xdr:cNvPr id="1035" name="AutoShape 11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4686300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11</xdr:col>
      <xdr:colOff>0</xdr:colOff>
      <xdr:row>7</xdr:row>
      <xdr:rowOff>0</xdr:rowOff>
    </xdr:from>
    <xdr:ext cx="5648325" cy="304800"/>
    <xdr:sp macro="" textlink="">
      <xdr:nvSpPr>
        <xdr:cNvPr id="1036" name="AutoShape 12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5648325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12</xdr:col>
      <xdr:colOff>0</xdr:colOff>
      <xdr:row>7</xdr:row>
      <xdr:rowOff>0</xdr:rowOff>
    </xdr:from>
    <xdr:ext cx="4686300" cy="304800"/>
    <xdr:sp macro="" textlink="">
      <xdr:nvSpPr>
        <xdr:cNvPr id="1039" name="AutoShape 15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F04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4686300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11</xdr:col>
      <xdr:colOff>0</xdr:colOff>
      <xdr:row>7</xdr:row>
      <xdr:rowOff>0</xdr:rowOff>
    </xdr:from>
    <xdr:ext cx="5648325" cy="304800"/>
    <xdr:sp macro="" textlink="">
      <xdr:nvSpPr>
        <xdr:cNvPr id="2" name="AutoShape 12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5648325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13</xdr:col>
      <xdr:colOff>76200</xdr:colOff>
      <xdr:row>7</xdr:row>
      <xdr:rowOff>0</xdr:rowOff>
    </xdr:from>
    <xdr:ext cx="4686300" cy="304800"/>
    <xdr:sp macro="" textlink="">
      <xdr:nvSpPr>
        <xdr:cNvPr id="4" name="AutoShape 10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4686300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13</xdr:col>
      <xdr:colOff>0</xdr:colOff>
      <xdr:row>7</xdr:row>
      <xdr:rowOff>0</xdr:rowOff>
    </xdr:from>
    <xdr:ext cx="3848100" cy="304800"/>
    <xdr:sp macro="" textlink="">
      <xdr:nvSpPr>
        <xdr:cNvPr id="10" name="AutoShape 10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3848100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13</xdr:col>
      <xdr:colOff>0</xdr:colOff>
      <xdr:row>21</xdr:row>
      <xdr:rowOff>0</xdr:rowOff>
    </xdr:from>
    <xdr:ext cx="3848100" cy="304800"/>
    <xdr:sp macro="" textlink="">
      <xdr:nvSpPr>
        <xdr:cNvPr id="14" name="AutoShape 10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>
          <a:spLocks noChangeAspect="1" noChangeArrowheads="1"/>
        </xdr:cNvSpPr>
      </xdr:nvSpPr>
      <xdr:spPr>
        <a:xfrm>
          <a:off x="13910945" y="25038050"/>
          <a:ext cx="3848100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13</xdr:col>
      <xdr:colOff>0</xdr:colOff>
      <xdr:row>7</xdr:row>
      <xdr:rowOff>0</xdr:rowOff>
    </xdr:from>
    <xdr:ext cx="3848100" cy="304800"/>
    <xdr:sp macro="" textlink="">
      <xdr:nvSpPr>
        <xdr:cNvPr id="15" name="AutoShape 10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3848100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13</xdr:col>
      <xdr:colOff>0</xdr:colOff>
      <xdr:row>7</xdr:row>
      <xdr:rowOff>0</xdr:rowOff>
    </xdr:from>
    <xdr:ext cx="3848100" cy="304800"/>
    <xdr:sp macro="" textlink="">
      <xdr:nvSpPr>
        <xdr:cNvPr id="17" name="AutoShape 10" descr="Bota Pelos Peluquería Mango Madera Nuevo Diseño | ALISADO.CL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>
          <a:spLocks noChangeAspect="1" noChangeArrowheads="1"/>
        </xdr:cNvSpPr>
      </xdr:nvSpPr>
      <xdr:spPr>
        <a:xfrm>
          <a:off x="13910945" y="4368800"/>
          <a:ext cx="3848100" cy="304800"/>
        </a:xfrm>
        <a:prstGeom prst="rect">
          <a:avLst/>
        </a:prstGeom>
        <a:noFill/>
      </xdr:spPr>
    </xdr:sp>
    <xdr:clientData fLocksWithSheet="0"/>
  </xdr:oneCellAnchor>
  <xdr:oneCellAnchor>
    <xdr:from>
      <xdr:col>10</xdr:col>
      <xdr:colOff>47625</xdr:colOff>
      <xdr:row>11</xdr:row>
      <xdr:rowOff>85725</xdr:rowOff>
    </xdr:from>
    <xdr:ext cx="1876425" cy="1181100"/>
    <xdr:pic>
      <xdr:nvPicPr>
        <xdr:cNvPr id="3" name="image1.jp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627995" y="10360025"/>
          <a:ext cx="1876425" cy="11811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304800</xdr:colOff>
      <xdr:row>15</xdr:row>
      <xdr:rowOff>190500</xdr:rowOff>
    </xdr:from>
    <xdr:ext cx="1219200" cy="1152525"/>
    <xdr:pic>
      <xdr:nvPicPr>
        <xdr:cNvPr id="5" name="image2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885170" y="16370300"/>
          <a:ext cx="1219200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304800</xdr:colOff>
      <xdr:row>16</xdr:row>
      <xdr:rowOff>28575</xdr:rowOff>
    </xdr:from>
    <xdr:ext cx="1019175" cy="1257300"/>
    <xdr:pic>
      <xdr:nvPicPr>
        <xdr:cNvPr id="6" name="image3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885170" y="17684750"/>
          <a:ext cx="1019175" cy="125730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647700</xdr:colOff>
      <xdr:row>18</xdr:row>
      <xdr:rowOff>228600</xdr:rowOff>
    </xdr:from>
    <xdr:ext cx="771525" cy="962025"/>
    <xdr:pic>
      <xdr:nvPicPr>
        <xdr:cNvPr id="7" name="image4.jp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281285" y="20837525"/>
          <a:ext cx="771525" cy="96202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19</xdr:row>
      <xdr:rowOff>85725</xdr:rowOff>
    </xdr:from>
    <xdr:ext cx="790575" cy="1304925"/>
    <xdr:pic>
      <xdr:nvPicPr>
        <xdr:cNvPr id="8" name="image5.jp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9709785" y="22171025"/>
          <a:ext cx="790575" cy="130492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142875</xdr:colOff>
      <xdr:row>20</xdr:row>
      <xdr:rowOff>695325</xdr:rowOff>
    </xdr:from>
    <xdr:ext cx="762000" cy="666750"/>
    <xdr:pic>
      <xdr:nvPicPr>
        <xdr:cNvPr id="9" name="image6.jp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723245" y="24257000"/>
          <a:ext cx="762000" cy="6667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133350</xdr:colOff>
      <xdr:row>20</xdr:row>
      <xdr:rowOff>161925</xdr:rowOff>
    </xdr:from>
    <xdr:ext cx="914400" cy="504825"/>
    <xdr:pic>
      <xdr:nvPicPr>
        <xdr:cNvPr id="11" name="image7.jp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713720" y="23723600"/>
          <a:ext cx="914400" cy="50482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552450</xdr:colOff>
      <xdr:row>21</xdr:row>
      <xdr:rowOff>152400</xdr:rowOff>
    </xdr:from>
    <xdr:ext cx="809625" cy="1152525"/>
    <xdr:pic>
      <xdr:nvPicPr>
        <xdr:cNvPr id="12" name="image8.jp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186035" y="25190450"/>
          <a:ext cx="809625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723899</xdr:colOff>
      <xdr:row>24</xdr:row>
      <xdr:rowOff>228600</xdr:rowOff>
    </xdr:from>
    <xdr:ext cx="1362075" cy="971550"/>
    <xdr:pic>
      <xdr:nvPicPr>
        <xdr:cNvPr id="13" name="image9.jp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0356850" y="29695775"/>
          <a:ext cx="1362075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295275</xdr:colOff>
      <xdr:row>12</xdr:row>
      <xdr:rowOff>104775</xdr:rowOff>
    </xdr:from>
    <xdr:ext cx="904875" cy="447675"/>
    <xdr:pic>
      <xdr:nvPicPr>
        <xdr:cNvPr id="16" name="image10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9928860" y="11855450"/>
          <a:ext cx="904875" cy="44767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609600</xdr:colOff>
      <xdr:row>9</xdr:row>
      <xdr:rowOff>114300</xdr:rowOff>
    </xdr:from>
    <xdr:ext cx="1409700" cy="1162050"/>
    <xdr:pic>
      <xdr:nvPicPr>
        <xdr:cNvPr id="18" name="image11.jp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0243185" y="7435850"/>
          <a:ext cx="1409700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609600</xdr:colOff>
      <xdr:row>7</xdr:row>
      <xdr:rowOff>66675</xdr:rowOff>
    </xdr:from>
    <xdr:ext cx="381000" cy="1343025"/>
    <xdr:pic>
      <xdr:nvPicPr>
        <xdr:cNvPr id="19" name="image12.jp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0243185" y="4435475"/>
          <a:ext cx="381000" cy="134302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19050</xdr:colOff>
      <xdr:row>46</xdr:row>
      <xdr:rowOff>171450</xdr:rowOff>
    </xdr:from>
    <xdr:ext cx="2124075" cy="1028700"/>
    <xdr:pic>
      <xdr:nvPicPr>
        <xdr:cNvPr id="28" name="image2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0599420" y="62109350"/>
          <a:ext cx="2124075" cy="10287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847725</xdr:colOff>
      <xdr:row>18</xdr:row>
      <xdr:rowOff>142875</xdr:rowOff>
    </xdr:from>
    <xdr:ext cx="733425" cy="781050"/>
    <xdr:pic>
      <xdr:nvPicPr>
        <xdr:cNvPr id="29" name="image22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1428095" y="20751800"/>
          <a:ext cx="733425" cy="7810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1409700</xdr:colOff>
      <xdr:row>20</xdr:row>
      <xdr:rowOff>542925</xdr:rowOff>
    </xdr:from>
    <xdr:ext cx="638175" cy="638175"/>
    <xdr:pic>
      <xdr:nvPicPr>
        <xdr:cNvPr id="30" name="image23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1990070" y="24104600"/>
          <a:ext cx="638175" cy="6381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266700</xdr:colOff>
      <xdr:row>19</xdr:row>
      <xdr:rowOff>295275</xdr:rowOff>
    </xdr:from>
    <xdr:ext cx="666750" cy="1047750"/>
    <xdr:pic>
      <xdr:nvPicPr>
        <xdr:cNvPr id="31" name="image24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0847070" y="22380575"/>
          <a:ext cx="666750" cy="10477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247650</xdr:colOff>
      <xdr:row>7</xdr:row>
      <xdr:rowOff>200025</xdr:rowOff>
    </xdr:from>
    <xdr:ext cx="590550" cy="1019175"/>
    <xdr:pic>
      <xdr:nvPicPr>
        <xdr:cNvPr id="32" name="image25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0828020" y="4568825"/>
          <a:ext cx="590550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457200</xdr:colOff>
      <xdr:row>12</xdr:row>
      <xdr:rowOff>676275</xdr:rowOff>
    </xdr:from>
    <xdr:ext cx="714375" cy="419100"/>
    <xdr:pic>
      <xdr:nvPicPr>
        <xdr:cNvPr id="33" name="image26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0090785" y="12426950"/>
          <a:ext cx="714375" cy="4191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123825</xdr:colOff>
      <xdr:row>14</xdr:row>
      <xdr:rowOff>200025</xdr:rowOff>
    </xdr:from>
    <xdr:ext cx="1238250" cy="1066800"/>
    <xdr:pic>
      <xdr:nvPicPr>
        <xdr:cNvPr id="34" name="image27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704195" y="14903450"/>
          <a:ext cx="1238250" cy="10668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28575</xdr:colOff>
      <xdr:row>17</xdr:row>
      <xdr:rowOff>104775</xdr:rowOff>
    </xdr:from>
    <xdr:ext cx="1409700" cy="1181100"/>
    <xdr:pic>
      <xdr:nvPicPr>
        <xdr:cNvPr id="35" name="image28.jp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0608945" y="19237325"/>
          <a:ext cx="1409700" cy="118110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323850</xdr:colOff>
      <xdr:row>26</xdr:row>
      <xdr:rowOff>219075</xdr:rowOff>
    </xdr:from>
    <xdr:ext cx="1285875" cy="1085850"/>
    <xdr:pic>
      <xdr:nvPicPr>
        <xdr:cNvPr id="36" name="image29.jp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9957435" y="32639000"/>
          <a:ext cx="1285875" cy="108585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361950</xdr:colOff>
      <xdr:row>10</xdr:row>
      <xdr:rowOff>257175</xdr:rowOff>
    </xdr:from>
    <xdr:ext cx="1457325" cy="952500"/>
    <xdr:pic>
      <xdr:nvPicPr>
        <xdr:cNvPr id="38" name="image31.jp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9995535" y="9055100"/>
          <a:ext cx="1457325" cy="9525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176892</xdr:colOff>
      <xdr:row>29</xdr:row>
      <xdr:rowOff>4</xdr:rowOff>
    </xdr:from>
    <xdr:ext cx="1658031" cy="1417182"/>
    <xdr:pic>
      <xdr:nvPicPr>
        <xdr:cNvPr id="39" name="image32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 rot="5400000">
          <a:off x="10877550" y="36680775"/>
          <a:ext cx="1416685" cy="165798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28575</xdr:colOff>
      <xdr:row>43</xdr:row>
      <xdr:rowOff>323850</xdr:rowOff>
    </xdr:from>
    <xdr:ext cx="2038350" cy="1114425"/>
    <xdr:pic>
      <xdr:nvPicPr>
        <xdr:cNvPr id="40" name="image33.jp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0608945" y="57832625"/>
          <a:ext cx="2038350" cy="111442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581025</xdr:colOff>
      <xdr:row>36</xdr:row>
      <xdr:rowOff>209550</xdr:rowOff>
    </xdr:from>
    <xdr:ext cx="1809750" cy="1190625"/>
    <xdr:pic>
      <xdr:nvPicPr>
        <xdr:cNvPr id="41" name="image34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0214610" y="47383700"/>
          <a:ext cx="1809750" cy="119062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457200</xdr:colOff>
      <xdr:row>41</xdr:row>
      <xdr:rowOff>266700</xdr:rowOff>
    </xdr:from>
    <xdr:ext cx="1123950" cy="800100"/>
    <xdr:pic>
      <xdr:nvPicPr>
        <xdr:cNvPr id="42" name="image35.jp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1037570" y="54822725"/>
          <a:ext cx="1123950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295275</xdr:colOff>
      <xdr:row>39</xdr:row>
      <xdr:rowOff>114300</xdr:rowOff>
    </xdr:from>
    <xdr:ext cx="1209675" cy="1209675"/>
    <xdr:pic>
      <xdr:nvPicPr>
        <xdr:cNvPr id="43" name="image36.jp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9928860" y="51717575"/>
          <a:ext cx="1209675" cy="12096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76200</xdr:colOff>
      <xdr:row>8</xdr:row>
      <xdr:rowOff>219075</xdr:rowOff>
    </xdr:from>
    <xdr:ext cx="685800" cy="1162050"/>
    <xdr:pic>
      <xdr:nvPicPr>
        <xdr:cNvPr id="44" name="image37.jp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0656570" y="6064250"/>
          <a:ext cx="685800" cy="116205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819150</xdr:colOff>
      <xdr:row>34</xdr:row>
      <xdr:rowOff>285750</xdr:rowOff>
    </xdr:from>
    <xdr:ext cx="1819275" cy="1019175"/>
    <xdr:pic>
      <xdr:nvPicPr>
        <xdr:cNvPr id="47" name="image40.jpg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0452735" y="44507150"/>
          <a:ext cx="1819275" cy="10191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866775</xdr:colOff>
      <xdr:row>26</xdr:row>
      <xdr:rowOff>361950</xdr:rowOff>
    </xdr:from>
    <xdr:ext cx="1181100" cy="895350"/>
    <xdr:pic>
      <xdr:nvPicPr>
        <xdr:cNvPr id="50" name="image43.jpg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1447145" y="32781875"/>
          <a:ext cx="1181100" cy="8953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179293</xdr:colOff>
      <xdr:row>28</xdr:row>
      <xdr:rowOff>134471</xdr:rowOff>
    </xdr:from>
    <xdr:ext cx="1548093" cy="1243293"/>
    <xdr:pic>
      <xdr:nvPicPr>
        <xdr:cNvPr id="51" name="image44.png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0759440" y="35506660"/>
          <a:ext cx="1548130" cy="124333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447675</xdr:colOff>
      <xdr:row>32</xdr:row>
      <xdr:rowOff>285751</xdr:rowOff>
    </xdr:from>
    <xdr:ext cx="600075" cy="971550"/>
    <xdr:pic>
      <xdr:nvPicPr>
        <xdr:cNvPr id="52" name="image45.png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rcRect l="43572" t="41477" r="43214" b="35795"/>
        <a:stretch>
          <a:fillRect/>
        </a:stretch>
      </xdr:blipFill>
      <xdr:spPr>
        <a:xfrm>
          <a:off x="11028045" y="41554400"/>
          <a:ext cx="600075" cy="9715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40</xdr:row>
      <xdr:rowOff>257175</xdr:rowOff>
    </xdr:from>
    <xdr:ext cx="1781175" cy="1095375"/>
    <xdr:pic>
      <xdr:nvPicPr>
        <xdr:cNvPr id="53" name="image46.png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0580370" y="53336825"/>
          <a:ext cx="1781175" cy="109537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561975</xdr:colOff>
      <xdr:row>42</xdr:row>
      <xdr:rowOff>133350</xdr:rowOff>
    </xdr:from>
    <xdr:ext cx="2295525" cy="1104900"/>
    <xdr:pic>
      <xdr:nvPicPr>
        <xdr:cNvPr id="54" name="image47.png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0195560" y="56165750"/>
          <a:ext cx="2295525" cy="11049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213632</xdr:colOff>
      <xdr:row>30</xdr:row>
      <xdr:rowOff>217715</xdr:rowOff>
    </xdr:from>
    <xdr:ext cx="1581150" cy="1171575"/>
    <xdr:pic>
      <xdr:nvPicPr>
        <xdr:cNvPr id="55" name="image48.jpg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0793730" y="38533070"/>
          <a:ext cx="1581150" cy="117157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809625</xdr:colOff>
      <xdr:row>31</xdr:row>
      <xdr:rowOff>133350</xdr:rowOff>
    </xdr:from>
    <xdr:ext cx="1352550" cy="1247775"/>
    <xdr:pic>
      <xdr:nvPicPr>
        <xdr:cNvPr id="56" name="image49.jpg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0443210" y="39925625"/>
          <a:ext cx="1352550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533400</xdr:colOff>
      <xdr:row>33</xdr:row>
      <xdr:rowOff>114300</xdr:rowOff>
    </xdr:from>
    <xdr:ext cx="1438275" cy="1247775"/>
    <xdr:pic>
      <xdr:nvPicPr>
        <xdr:cNvPr id="1046" name="image73.jpg">
          <a:extLst>
            <a:ext uri="{FF2B5EF4-FFF2-40B4-BE49-F238E27FC236}">
              <a16:creationId xmlns:a16="http://schemas.microsoft.com/office/drawing/2014/main" id="{00000000-0008-0000-0000-00001604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10166985" y="42859325"/>
          <a:ext cx="1438275" cy="124777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819150</xdr:colOff>
      <xdr:row>33</xdr:row>
      <xdr:rowOff>142875</xdr:rowOff>
    </xdr:from>
    <xdr:ext cx="285750" cy="571500"/>
    <xdr:pic>
      <xdr:nvPicPr>
        <xdr:cNvPr id="1047" name="image74.jpg">
          <a:extLst>
            <a:ext uri="{FF2B5EF4-FFF2-40B4-BE49-F238E27FC236}">
              <a16:creationId xmlns:a16="http://schemas.microsoft.com/office/drawing/2014/main" id="{00000000-0008-0000-0000-00001704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10452735" y="42887900"/>
          <a:ext cx="285750" cy="5715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466725</xdr:colOff>
      <xdr:row>33</xdr:row>
      <xdr:rowOff>695325</xdr:rowOff>
    </xdr:from>
    <xdr:ext cx="276225" cy="628650"/>
    <xdr:pic>
      <xdr:nvPicPr>
        <xdr:cNvPr id="1048" name="image75.jpg">
          <a:extLst>
            <a:ext uri="{FF2B5EF4-FFF2-40B4-BE49-F238E27FC236}">
              <a16:creationId xmlns:a16="http://schemas.microsoft.com/office/drawing/2014/main" id="{00000000-0008-0000-0000-00001804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1047095" y="43440350"/>
          <a:ext cx="276225" cy="62865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571500</xdr:colOff>
      <xdr:row>33</xdr:row>
      <xdr:rowOff>95250</xdr:rowOff>
    </xdr:from>
    <xdr:ext cx="276225" cy="628650"/>
    <xdr:pic>
      <xdr:nvPicPr>
        <xdr:cNvPr id="1049" name="image76.jpg">
          <a:extLst>
            <a:ext uri="{FF2B5EF4-FFF2-40B4-BE49-F238E27FC236}">
              <a16:creationId xmlns:a16="http://schemas.microsoft.com/office/drawing/2014/main" id="{00000000-0008-0000-0000-00001904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1151870" y="42840275"/>
          <a:ext cx="276225" cy="628650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</xdr:colOff>
      <xdr:row>26</xdr:row>
      <xdr:rowOff>1371600</xdr:rowOff>
    </xdr:from>
    <xdr:ext cx="3171825" cy="1419225"/>
    <xdr:pic>
      <xdr:nvPicPr>
        <xdr:cNvPr id="1055" name="image82.png">
          <a:extLst>
            <a:ext uri="{FF2B5EF4-FFF2-40B4-BE49-F238E27FC236}">
              <a16:creationId xmlns:a16="http://schemas.microsoft.com/office/drawing/2014/main" id="{00000000-0008-0000-0000-00001F04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9747885" y="33791525"/>
          <a:ext cx="3171825" cy="141922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666750</xdr:colOff>
      <xdr:row>13</xdr:row>
      <xdr:rowOff>28575</xdr:rowOff>
    </xdr:from>
    <xdr:ext cx="1543050" cy="1381125"/>
    <xdr:pic>
      <xdr:nvPicPr>
        <xdr:cNvPr id="1060" name="image87.jpg">
          <a:extLst>
            <a:ext uri="{FF2B5EF4-FFF2-40B4-BE49-F238E27FC236}">
              <a16:creationId xmlns:a16="http://schemas.microsoft.com/office/drawing/2014/main" id="{00000000-0008-0000-0000-00002404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0300335" y="13255625"/>
          <a:ext cx="1543050" cy="138112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247650</xdr:colOff>
      <xdr:row>25</xdr:row>
      <xdr:rowOff>219075</xdr:rowOff>
    </xdr:from>
    <xdr:ext cx="3333750" cy="942975"/>
    <xdr:pic>
      <xdr:nvPicPr>
        <xdr:cNvPr id="1061" name="image88.png">
          <a:extLst>
            <a:ext uri="{FF2B5EF4-FFF2-40B4-BE49-F238E27FC236}">
              <a16:creationId xmlns:a16="http://schemas.microsoft.com/office/drawing/2014/main" id="{00000000-0008-0000-0000-00002504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9881235" y="31162625"/>
          <a:ext cx="3333750" cy="9429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85725</xdr:colOff>
      <xdr:row>22</xdr:row>
      <xdr:rowOff>142875</xdr:rowOff>
    </xdr:from>
    <xdr:ext cx="1123950" cy="1152525"/>
    <xdr:pic>
      <xdr:nvPicPr>
        <xdr:cNvPr id="1062" name="image89.png">
          <a:extLst>
            <a:ext uri="{FF2B5EF4-FFF2-40B4-BE49-F238E27FC236}">
              <a16:creationId xmlns:a16="http://schemas.microsoft.com/office/drawing/2014/main" id="{00000000-0008-0000-0000-00002604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0666095" y="26657300"/>
          <a:ext cx="1123950" cy="115252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142875</xdr:colOff>
      <xdr:row>23</xdr:row>
      <xdr:rowOff>76200</xdr:rowOff>
    </xdr:from>
    <xdr:ext cx="1304925" cy="1362075"/>
    <xdr:pic>
      <xdr:nvPicPr>
        <xdr:cNvPr id="1063" name="image90.png">
          <a:extLst>
            <a:ext uri="{FF2B5EF4-FFF2-40B4-BE49-F238E27FC236}">
              <a16:creationId xmlns:a16="http://schemas.microsoft.com/office/drawing/2014/main" id="{00000000-0008-0000-0000-00002704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0723245" y="28067000"/>
          <a:ext cx="1304925" cy="13620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381000</xdr:colOff>
      <xdr:row>38</xdr:row>
      <xdr:rowOff>171450</xdr:rowOff>
    </xdr:from>
    <xdr:ext cx="1152525" cy="1209675"/>
    <xdr:pic>
      <xdr:nvPicPr>
        <xdr:cNvPr id="1064" name="image91.png">
          <a:extLst>
            <a:ext uri="{FF2B5EF4-FFF2-40B4-BE49-F238E27FC236}">
              <a16:creationId xmlns:a16="http://schemas.microsoft.com/office/drawing/2014/main" id="{00000000-0008-0000-0000-00002804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10961370" y="50298350"/>
          <a:ext cx="1152525" cy="1209675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381000</xdr:colOff>
      <xdr:row>35</xdr:row>
      <xdr:rowOff>171450</xdr:rowOff>
    </xdr:from>
    <xdr:ext cx="1333499" cy="1219200"/>
    <xdr:pic>
      <xdr:nvPicPr>
        <xdr:cNvPr id="1065" name="image92.png">
          <a:extLst>
            <a:ext uri="{FF2B5EF4-FFF2-40B4-BE49-F238E27FC236}">
              <a16:creationId xmlns:a16="http://schemas.microsoft.com/office/drawing/2014/main" id="{00000000-0008-0000-0000-00002904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rcRect l="49697" t="38462" r="30909" b="26923"/>
        <a:stretch>
          <a:fillRect/>
        </a:stretch>
      </xdr:blipFill>
      <xdr:spPr>
        <a:xfrm>
          <a:off x="10961370" y="45869225"/>
          <a:ext cx="1332865" cy="12192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152400</xdr:colOff>
      <xdr:row>37</xdr:row>
      <xdr:rowOff>133350</xdr:rowOff>
    </xdr:from>
    <xdr:ext cx="1457325" cy="1181100"/>
    <xdr:pic>
      <xdr:nvPicPr>
        <xdr:cNvPr id="1066" name="image93.png">
          <a:extLst>
            <a:ext uri="{FF2B5EF4-FFF2-40B4-BE49-F238E27FC236}">
              <a16:creationId xmlns:a16="http://schemas.microsoft.com/office/drawing/2014/main" id="{00000000-0008-0000-0000-00002A04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10732770" y="48783875"/>
          <a:ext cx="1457325" cy="11811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1057275</xdr:colOff>
      <xdr:row>12</xdr:row>
      <xdr:rowOff>66675</xdr:rowOff>
    </xdr:from>
    <xdr:ext cx="1000125" cy="1323975"/>
    <xdr:pic>
      <xdr:nvPicPr>
        <xdr:cNvPr id="1067" name="image94.jpg">
          <a:extLst>
            <a:ext uri="{FF2B5EF4-FFF2-40B4-BE49-F238E27FC236}">
              <a16:creationId xmlns:a16="http://schemas.microsoft.com/office/drawing/2014/main" id="{00000000-0008-0000-0000-00002B04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11637645" y="11817350"/>
          <a:ext cx="1000125" cy="1323975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10</xdr:col>
      <xdr:colOff>0</xdr:colOff>
      <xdr:row>44</xdr:row>
      <xdr:rowOff>0</xdr:rowOff>
    </xdr:from>
    <xdr:to>
      <xdr:col>10</xdr:col>
      <xdr:colOff>2401</xdr:colOff>
      <xdr:row>44</xdr:row>
      <xdr:rowOff>969149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844"/>
        <a:stretch>
          <a:fillRect/>
        </a:stretch>
      </xdr:blipFill>
      <xdr:spPr>
        <a:xfrm>
          <a:off x="10580370" y="58985150"/>
          <a:ext cx="1905" cy="96901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44</xdr:row>
      <xdr:rowOff>0</xdr:rowOff>
    </xdr:from>
    <xdr:to>
      <xdr:col>19</xdr:col>
      <xdr:colOff>2401</xdr:colOff>
      <xdr:row>44</xdr:row>
      <xdr:rowOff>969149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844"/>
        <a:stretch>
          <a:fillRect/>
        </a:stretch>
      </xdr:blipFill>
      <xdr:spPr>
        <a:xfrm>
          <a:off x="15782925" y="58985150"/>
          <a:ext cx="1905" cy="969010"/>
        </a:xfrm>
        <a:prstGeom prst="rect">
          <a:avLst/>
        </a:prstGeom>
      </xdr:spPr>
    </xdr:pic>
    <xdr:clientData/>
  </xdr:twoCellAnchor>
  <xdr:twoCellAnchor editAs="oneCell">
    <xdr:from>
      <xdr:col>9</xdr:col>
      <xdr:colOff>509590</xdr:colOff>
      <xdr:row>44</xdr:row>
      <xdr:rowOff>102734</xdr:rowOff>
    </xdr:from>
    <xdr:to>
      <xdr:col>10</xdr:col>
      <xdr:colOff>1642442</xdr:colOff>
      <xdr:row>44</xdr:row>
      <xdr:rowOff>1224643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844"/>
        <a:stretch>
          <a:fillRect/>
        </a:stretch>
      </xdr:blipFill>
      <xdr:spPr>
        <a:xfrm rot="16200000">
          <a:off x="10621645" y="58608595"/>
          <a:ext cx="1122045" cy="2079625"/>
        </a:xfrm>
        <a:prstGeom prst="rect">
          <a:avLst/>
        </a:prstGeom>
      </xdr:spPr>
    </xdr:pic>
    <xdr:clientData/>
  </xdr:twoCellAnchor>
  <xdr:twoCellAnchor editAs="oneCell">
    <xdr:from>
      <xdr:col>10</xdr:col>
      <xdr:colOff>217716</xdr:colOff>
      <xdr:row>45</xdr:row>
      <xdr:rowOff>93196</xdr:rowOff>
    </xdr:from>
    <xdr:to>
      <xdr:col>10</xdr:col>
      <xdr:colOff>1211038</xdr:colOff>
      <xdr:row>45</xdr:row>
      <xdr:rowOff>1261382</xdr:rowOff>
    </xdr:to>
    <xdr:pic>
      <xdr:nvPicPr>
        <xdr:cNvPr id="1042" name="Imagen 1041">
          <a:extLst>
            <a:ext uri="{FF2B5EF4-FFF2-40B4-BE49-F238E27FC236}">
              <a16:creationId xmlns:a16="http://schemas.microsoft.com/office/drawing/2014/main" id="{00000000-0008-0000-0000-00001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97540" y="60554235"/>
          <a:ext cx="993775" cy="11684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0</xdr:row>
      <xdr:rowOff>55245</xdr:rowOff>
    </xdr:from>
    <xdr:to>
      <xdr:col>10</xdr:col>
      <xdr:colOff>2990850</xdr:colOff>
      <xdr:row>0</xdr:row>
      <xdr:rowOff>1296035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525" y="55245"/>
          <a:ext cx="13866495" cy="12407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U99"/>
  <sheetViews>
    <sheetView tabSelected="1" topLeftCell="A19" zoomScaleNormal="100" workbookViewId="0">
      <selection activeCell="U9" sqref="U9"/>
    </sheetView>
  </sheetViews>
  <sheetFormatPr baseColWidth="10" defaultColWidth="14.44140625" defaultRowHeight="15" customHeight="1"/>
  <cols>
    <col min="2" max="2" width="11" customWidth="1"/>
    <col min="3" max="3" width="29" customWidth="1"/>
    <col min="4" max="4" width="26.88671875" customWidth="1"/>
    <col min="5" max="5" width="19.6640625" customWidth="1"/>
    <col min="6" max="7" width="11" customWidth="1"/>
    <col min="8" max="8" width="11" hidden="1" customWidth="1"/>
    <col min="9" max="9" width="17.88671875" customWidth="1"/>
    <col min="10" max="10" width="12.44140625" customWidth="1"/>
    <col min="11" max="11" width="43.6640625" customWidth="1"/>
    <col min="12" max="12" width="14.44140625" hidden="1" customWidth="1"/>
    <col min="13" max="13" width="12.5546875" hidden="1" customWidth="1"/>
    <col min="14" max="15" width="11" hidden="1" customWidth="1"/>
    <col min="16" max="16" width="13.5546875" hidden="1" customWidth="1"/>
    <col min="17" max="17" width="11" hidden="1" customWidth="1"/>
    <col min="18" max="18" width="13.5546875" customWidth="1"/>
    <col min="19" max="19" width="11" customWidth="1"/>
  </cols>
  <sheetData>
    <row r="1" spans="1:21" ht="105" customHeight="1"/>
    <row r="2" spans="1:21" ht="34.950000000000003" customHeight="1">
      <c r="C2" s="42" t="s">
        <v>0</v>
      </c>
      <c r="D2" s="42"/>
      <c r="E2" s="42"/>
      <c r="F2" s="42"/>
      <c r="G2" s="42"/>
      <c r="H2" s="42"/>
      <c r="I2" s="42"/>
      <c r="J2" s="42"/>
      <c r="K2" s="42"/>
    </row>
    <row r="3" spans="1:21" s="1" customFormat="1" ht="70.95" customHeight="1">
      <c r="B3" s="2" t="s">
        <v>1</v>
      </c>
      <c r="C3" s="43" t="s">
        <v>2</v>
      </c>
      <c r="D3" s="44"/>
      <c r="E3" s="44"/>
      <c r="F3" s="44"/>
      <c r="G3" s="45"/>
      <c r="H3" s="44"/>
      <c r="I3" s="2"/>
      <c r="J3" s="2"/>
      <c r="K3" s="2"/>
      <c r="L3" s="29"/>
      <c r="M3" s="29"/>
      <c r="N3" s="29"/>
    </row>
    <row r="4" spans="1:21" s="1" customFormat="1" ht="34.049999999999997" customHeight="1">
      <c r="B4" s="3" t="s">
        <v>3</v>
      </c>
      <c r="C4" s="43" t="s">
        <v>4</v>
      </c>
      <c r="D4" s="43"/>
      <c r="E4" s="43"/>
      <c r="F4" s="43"/>
      <c r="G4" s="4"/>
      <c r="H4" s="2"/>
      <c r="I4" s="2"/>
      <c r="J4" s="2" t="s">
        <v>5</v>
      </c>
      <c r="K4" s="2"/>
      <c r="L4" s="29"/>
      <c r="M4" s="29"/>
      <c r="N4" s="29"/>
    </row>
    <row r="5" spans="1:21" s="1" customFormat="1" ht="24" customHeight="1">
      <c r="B5" s="2" t="s">
        <v>6</v>
      </c>
      <c r="C5" s="2" t="s">
        <v>7</v>
      </c>
      <c r="D5" s="2" t="s">
        <v>8</v>
      </c>
      <c r="E5" s="2"/>
      <c r="F5" s="2"/>
      <c r="G5" s="4"/>
      <c r="H5" s="2"/>
      <c r="I5" s="2"/>
      <c r="J5" s="2" t="s">
        <v>9</v>
      </c>
      <c r="K5" s="30">
        <v>45113</v>
      </c>
      <c r="L5" s="29"/>
      <c r="M5" s="29"/>
      <c r="N5" s="29"/>
    </row>
    <row r="6" spans="1:21" s="1" customFormat="1" ht="84">
      <c r="B6" s="3" t="s">
        <v>3</v>
      </c>
      <c r="C6" s="2" t="s">
        <v>10</v>
      </c>
      <c r="D6" s="2"/>
      <c r="E6" s="2"/>
      <c r="F6" s="2"/>
      <c r="G6" s="4"/>
      <c r="H6" s="2"/>
      <c r="I6" s="2"/>
      <c r="J6" s="3" t="s">
        <v>5</v>
      </c>
      <c r="K6" s="2" t="s">
        <v>11</v>
      </c>
      <c r="L6" s="29"/>
      <c r="M6" s="29"/>
      <c r="N6" s="29"/>
    </row>
    <row r="7" spans="1:21" ht="14.25" customHeight="1">
      <c r="A7" t="s">
        <v>87</v>
      </c>
      <c r="B7" t="s">
        <v>12</v>
      </c>
      <c r="C7" s="5" t="s">
        <v>13</v>
      </c>
      <c r="D7" s="6" t="s">
        <v>14</v>
      </c>
      <c r="E7" s="7" t="s">
        <v>15</v>
      </c>
      <c r="F7" s="5" t="s">
        <v>16</v>
      </c>
      <c r="G7" s="5" t="s">
        <v>17</v>
      </c>
      <c r="H7" s="8"/>
      <c r="I7" s="5" t="s">
        <v>18</v>
      </c>
      <c r="J7" s="46" t="s">
        <v>19</v>
      </c>
      <c r="K7" s="47"/>
      <c r="L7" t="s">
        <v>20</v>
      </c>
      <c r="M7" t="s">
        <v>21</v>
      </c>
      <c r="N7" t="s">
        <v>22</v>
      </c>
      <c r="O7" t="s">
        <v>23</v>
      </c>
      <c r="P7" t="s">
        <v>24</v>
      </c>
      <c r="Q7" t="s">
        <v>25</v>
      </c>
      <c r="R7" t="s">
        <v>26</v>
      </c>
      <c r="S7" t="s">
        <v>21</v>
      </c>
      <c r="T7" t="s">
        <v>27</v>
      </c>
      <c r="U7" t="s">
        <v>28</v>
      </c>
    </row>
    <row r="8" spans="1:21" ht="116.25" customHeight="1">
      <c r="B8" s="5">
        <v>1</v>
      </c>
      <c r="C8" s="9" t="s">
        <v>29</v>
      </c>
      <c r="D8" s="10"/>
      <c r="E8" s="11" t="s">
        <v>30</v>
      </c>
      <c r="F8" s="9">
        <v>1000</v>
      </c>
      <c r="G8" s="9">
        <v>0.51</v>
      </c>
      <c r="H8" s="12"/>
      <c r="I8" s="9">
        <f t="shared" ref="I8:I47" si="0">G8*F8</f>
        <v>510</v>
      </c>
      <c r="J8" s="48"/>
      <c r="K8" s="47"/>
      <c r="L8">
        <f>O8*R8</f>
        <v>162</v>
      </c>
      <c r="M8">
        <f>P8*R8</f>
        <v>0.97199999999999998</v>
      </c>
      <c r="N8">
        <v>392330000</v>
      </c>
      <c r="O8">
        <v>18</v>
      </c>
      <c r="P8">
        <f>0.6*0.4*0.45</f>
        <v>0.108</v>
      </c>
      <c r="Q8">
        <v>200</v>
      </c>
      <c r="R8">
        <v>9</v>
      </c>
      <c r="S8">
        <f>0.52*0.36*0.17*9</f>
        <v>0.28641600000000006</v>
      </c>
      <c r="T8">
        <f>14.8*9</f>
        <v>133.20000000000002</v>
      </c>
      <c r="U8">
        <v>39233000</v>
      </c>
    </row>
    <row r="9" spans="1:21" ht="116.25" customHeight="1">
      <c r="A9">
        <v>3</v>
      </c>
      <c r="B9" s="5">
        <v>2</v>
      </c>
      <c r="C9" s="9" t="s">
        <v>31</v>
      </c>
      <c r="D9" s="10"/>
      <c r="E9" s="11" t="s">
        <v>32</v>
      </c>
      <c r="F9" s="9">
        <v>1000</v>
      </c>
      <c r="G9" s="9">
        <v>1.41</v>
      </c>
      <c r="H9" s="12"/>
      <c r="I9" s="9">
        <f t="shared" si="0"/>
        <v>1410</v>
      </c>
      <c r="J9" s="48"/>
      <c r="K9" s="47"/>
      <c r="R9">
        <v>5</v>
      </c>
      <c r="S9">
        <f>0.62*0.375*0.325*5</f>
        <v>0.37781249999999994</v>
      </c>
      <c r="T9">
        <f>29*5</f>
        <v>145</v>
      </c>
      <c r="U9">
        <v>39269090</v>
      </c>
    </row>
    <row r="10" spans="1:21" ht="116.25" customHeight="1">
      <c r="A10">
        <v>3</v>
      </c>
      <c r="B10" s="5">
        <v>3</v>
      </c>
      <c r="C10" s="9" t="s">
        <v>31</v>
      </c>
      <c r="D10" s="10"/>
      <c r="E10" s="13" t="s">
        <v>33</v>
      </c>
      <c r="F10" s="9">
        <v>500</v>
      </c>
      <c r="G10" s="9">
        <v>0.3</v>
      </c>
      <c r="H10" s="12"/>
      <c r="I10" s="9">
        <f t="shared" si="0"/>
        <v>150</v>
      </c>
      <c r="J10" s="48"/>
      <c r="K10" s="47"/>
      <c r="L10">
        <f>O10*R10</f>
        <v>15</v>
      </c>
      <c r="M10">
        <f>P10*R10</f>
        <v>0.108</v>
      </c>
      <c r="N10">
        <v>39269090</v>
      </c>
      <c r="O10">
        <v>15</v>
      </c>
      <c r="P10">
        <f>0.6*0.4*0.45</f>
        <v>0.108</v>
      </c>
      <c r="Q10">
        <v>200</v>
      </c>
      <c r="R10">
        <v>1</v>
      </c>
      <c r="S10">
        <f>0.55*0.48*0.4</f>
        <v>0.10560000000000001</v>
      </c>
      <c r="T10">
        <v>20</v>
      </c>
      <c r="U10">
        <v>39269090</v>
      </c>
    </row>
    <row r="11" spans="1:21" ht="116.25" customHeight="1">
      <c r="A11">
        <v>5</v>
      </c>
      <c r="B11" s="5">
        <v>4</v>
      </c>
      <c r="C11" s="9" t="s">
        <v>34</v>
      </c>
      <c r="D11" s="14"/>
      <c r="E11" s="15" t="s">
        <v>35</v>
      </c>
      <c r="F11" s="9">
        <v>3000</v>
      </c>
      <c r="G11" s="9">
        <v>1.8</v>
      </c>
      <c r="H11" s="12"/>
      <c r="I11" s="9">
        <f t="shared" si="0"/>
        <v>5400</v>
      </c>
      <c r="J11" s="48"/>
      <c r="K11" s="47"/>
      <c r="R11">
        <v>7</v>
      </c>
      <c r="S11">
        <f t="shared" ref="S11" si="1">0.53*0.395*0.28*7</f>
        <v>0.41032600000000008</v>
      </c>
      <c r="T11">
        <f>20*7</f>
        <v>140</v>
      </c>
      <c r="U11">
        <v>8213000</v>
      </c>
    </row>
    <row r="12" spans="1:21" ht="116.25" customHeight="1">
      <c r="A12">
        <v>5</v>
      </c>
      <c r="B12" s="5">
        <v>6</v>
      </c>
      <c r="C12" s="9" t="s">
        <v>36</v>
      </c>
      <c r="D12" s="10"/>
      <c r="E12" s="13" t="s">
        <v>37</v>
      </c>
      <c r="F12" s="9">
        <v>1000</v>
      </c>
      <c r="G12" s="9">
        <v>1.2</v>
      </c>
      <c r="H12" s="12"/>
      <c r="I12" s="9">
        <f t="shared" si="0"/>
        <v>1200</v>
      </c>
      <c r="J12" s="48"/>
      <c r="K12" s="47"/>
      <c r="L12">
        <f t="shared" ref="L12:L22" si="2">O12*R12</f>
        <v>255</v>
      </c>
      <c r="M12">
        <f t="shared" ref="M12:M22" si="3">P12*R12</f>
        <v>1.8360000000000001</v>
      </c>
      <c r="O12">
        <v>15</v>
      </c>
      <c r="P12">
        <f t="shared" ref="P12:P13" si="4">0.6*0.4*0.45</f>
        <v>0.108</v>
      </c>
      <c r="Q12">
        <v>50</v>
      </c>
      <c r="R12">
        <v>17</v>
      </c>
      <c r="S12">
        <f>0.5*0.42*0.24*17</f>
        <v>0.8567999999999999</v>
      </c>
      <c r="T12">
        <f>27*17</f>
        <v>459</v>
      </c>
      <c r="U12">
        <v>96159000</v>
      </c>
    </row>
    <row r="13" spans="1:21" ht="116.25" customHeight="1">
      <c r="A13">
        <v>3</v>
      </c>
      <c r="B13" s="5">
        <v>7</v>
      </c>
      <c r="C13" s="9" t="s">
        <v>38</v>
      </c>
      <c r="D13" s="10"/>
      <c r="E13" s="16" t="s">
        <v>39</v>
      </c>
      <c r="F13" s="9">
        <v>500</v>
      </c>
      <c r="G13" s="9">
        <v>0.5</v>
      </c>
      <c r="H13" s="12">
        <v>9.5</v>
      </c>
      <c r="I13" s="9">
        <f t="shared" si="0"/>
        <v>250</v>
      </c>
      <c r="J13" s="48"/>
      <c r="K13" s="47"/>
      <c r="L13">
        <f t="shared" si="2"/>
        <v>32</v>
      </c>
      <c r="M13">
        <f t="shared" si="3"/>
        <v>0.216</v>
      </c>
      <c r="N13">
        <v>39269090</v>
      </c>
      <c r="O13">
        <v>16</v>
      </c>
      <c r="P13">
        <f t="shared" si="4"/>
        <v>0.108</v>
      </c>
      <c r="Q13">
        <v>400</v>
      </c>
      <c r="R13">
        <v>2</v>
      </c>
      <c r="S13">
        <f>0.48*0.38*0.28*2</f>
        <v>0.10214400000000001</v>
      </c>
      <c r="T13">
        <f>27.5*2</f>
        <v>55</v>
      </c>
      <c r="U13">
        <v>39269090</v>
      </c>
    </row>
    <row r="14" spans="1:21" ht="116.25" customHeight="1">
      <c r="B14" s="5">
        <v>8</v>
      </c>
      <c r="C14" s="9" t="s">
        <v>40</v>
      </c>
      <c r="D14" s="17"/>
      <c r="E14" s="13" t="s">
        <v>41</v>
      </c>
      <c r="F14" s="9">
        <v>3000</v>
      </c>
      <c r="G14" s="9">
        <v>0.3</v>
      </c>
      <c r="H14" s="12" t="s">
        <v>42</v>
      </c>
      <c r="I14" s="9">
        <f t="shared" si="0"/>
        <v>900</v>
      </c>
      <c r="J14" s="48"/>
      <c r="K14" s="47"/>
      <c r="L14" s="34">
        <f t="shared" si="2"/>
        <v>216</v>
      </c>
      <c r="M14">
        <f t="shared" si="3"/>
        <v>1.0367999999999999</v>
      </c>
      <c r="N14">
        <v>96159000</v>
      </c>
      <c r="O14">
        <v>27</v>
      </c>
      <c r="P14">
        <f>0.45*0.48*0.6</f>
        <v>0.12959999999999999</v>
      </c>
      <c r="Q14">
        <v>480</v>
      </c>
      <c r="R14">
        <v>8</v>
      </c>
      <c r="S14">
        <f>0.64*0.49*0.44*8</f>
        <v>1.103872</v>
      </c>
      <c r="T14">
        <f>28*8</f>
        <v>224</v>
      </c>
      <c r="U14">
        <v>96159000</v>
      </c>
    </row>
    <row r="15" spans="1:21" ht="116.25" customHeight="1">
      <c r="B15" s="5">
        <v>9</v>
      </c>
      <c r="C15" s="9" t="s">
        <v>43</v>
      </c>
      <c r="D15" s="10"/>
      <c r="E15" s="11" t="s">
        <v>32</v>
      </c>
      <c r="F15" s="9">
        <v>1000</v>
      </c>
      <c r="G15" s="9">
        <v>0.5</v>
      </c>
      <c r="H15" s="12"/>
      <c r="I15" s="9">
        <f t="shared" si="0"/>
        <v>500</v>
      </c>
      <c r="J15" s="48"/>
      <c r="K15" s="47"/>
      <c r="L15">
        <f t="shared" si="2"/>
        <v>72</v>
      </c>
      <c r="M15">
        <f t="shared" si="3"/>
        <v>0.64800000000000002</v>
      </c>
      <c r="N15">
        <v>39269090</v>
      </c>
      <c r="O15">
        <v>12</v>
      </c>
      <c r="P15">
        <f>0.6*0.4*0.45</f>
        <v>0.108</v>
      </c>
      <c r="Q15">
        <v>60</v>
      </c>
      <c r="R15">
        <v>6</v>
      </c>
      <c r="S15">
        <f>0.64*0.44*0.49*6</f>
        <v>0.82790399999999997</v>
      </c>
      <c r="T15">
        <f>10*6</f>
        <v>60</v>
      </c>
      <c r="U15">
        <v>39269090</v>
      </c>
    </row>
    <row r="16" spans="1:21" ht="116.25" customHeight="1">
      <c r="A16">
        <v>3</v>
      </c>
      <c r="B16" s="5">
        <v>10</v>
      </c>
      <c r="C16" s="9" t="s">
        <v>44</v>
      </c>
      <c r="D16" s="10"/>
      <c r="E16" s="13" t="s">
        <v>33</v>
      </c>
      <c r="F16" s="9">
        <v>500</v>
      </c>
      <c r="G16" s="9">
        <v>1</v>
      </c>
      <c r="H16" s="12">
        <v>10.5</v>
      </c>
      <c r="I16" s="9">
        <f t="shared" si="0"/>
        <v>500</v>
      </c>
      <c r="J16" s="48"/>
      <c r="K16" s="47"/>
      <c r="L16">
        <f t="shared" si="2"/>
        <v>56</v>
      </c>
      <c r="M16">
        <f t="shared" si="3"/>
        <v>0</v>
      </c>
      <c r="N16">
        <v>39269090</v>
      </c>
      <c r="O16">
        <v>14</v>
      </c>
      <c r="Q16">
        <v>150</v>
      </c>
      <c r="R16">
        <v>4</v>
      </c>
      <c r="S16">
        <f>0.6*0.4*0.255*4</f>
        <v>0.24479999999999999</v>
      </c>
      <c r="T16">
        <f>10*4</f>
        <v>40</v>
      </c>
      <c r="U16">
        <v>39269090</v>
      </c>
    </row>
    <row r="17" spans="1:21" ht="116.25" customHeight="1">
      <c r="A17">
        <v>3</v>
      </c>
      <c r="B17" s="5">
        <v>11</v>
      </c>
      <c r="C17" s="9" t="s">
        <v>45</v>
      </c>
      <c r="D17" s="10"/>
      <c r="E17" s="11" t="s">
        <v>46</v>
      </c>
      <c r="F17" s="9">
        <v>8000</v>
      </c>
      <c r="G17" s="9">
        <v>0.15</v>
      </c>
      <c r="H17" s="12"/>
      <c r="I17" s="9">
        <f t="shared" si="0"/>
        <v>1200</v>
      </c>
      <c r="J17" s="48"/>
      <c r="K17" s="47"/>
      <c r="L17">
        <f t="shared" si="2"/>
        <v>54</v>
      </c>
      <c r="M17">
        <f t="shared" si="3"/>
        <v>0</v>
      </c>
      <c r="N17">
        <v>39269090</v>
      </c>
      <c r="O17">
        <v>18</v>
      </c>
      <c r="Q17">
        <v>500</v>
      </c>
      <c r="R17">
        <v>3</v>
      </c>
      <c r="S17">
        <f>0.55*0.415*0.4*3</f>
        <v>0.27390000000000003</v>
      </c>
      <c r="T17">
        <f>17.5*3</f>
        <v>52.5</v>
      </c>
      <c r="U17">
        <v>39269090</v>
      </c>
    </row>
    <row r="18" spans="1:21" ht="116.25" customHeight="1">
      <c r="B18" s="5">
        <v>12</v>
      </c>
      <c r="C18" s="9" t="s">
        <v>47</v>
      </c>
      <c r="D18" s="10"/>
      <c r="E18" s="16" t="s">
        <v>48</v>
      </c>
      <c r="F18" s="9">
        <v>1000</v>
      </c>
      <c r="G18" s="9">
        <v>0.5</v>
      </c>
      <c r="H18" s="12"/>
      <c r="I18" s="9">
        <f t="shared" si="0"/>
        <v>500</v>
      </c>
      <c r="J18" s="48"/>
      <c r="K18" s="47"/>
      <c r="L18">
        <f t="shared" si="2"/>
        <v>90</v>
      </c>
      <c r="M18">
        <f t="shared" si="3"/>
        <v>0.54</v>
      </c>
      <c r="N18">
        <v>39269090</v>
      </c>
      <c r="O18">
        <v>18</v>
      </c>
      <c r="P18">
        <f>0.6*0.4*0.45</f>
        <v>0.108</v>
      </c>
      <c r="Q18">
        <v>200</v>
      </c>
      <c r="R18">
        <f>F18/Q18</f>
        <v>5</v>
      </c>
      <c r="S18">
        <f>0.45*0.55*0.3*5</f>
        <v>0.37125000000000008</v>
      </c>
      <c r="T18">
        <f>10*5</f>
        <v>50</v>
      </c>
      <c r="U18">
        <v>39269090</v>
      </c>
    </row>
    <row r="19" spans="1:21" ht="116.25" customHeight="1">
      <c r="A19">
        <v>3</v>
      </c>
      <c r="B19" s="5">
        <v>13</v>
      </c>
      <c r="C19" s="9" t="s">
        <v>31</v>
      </c>
      <c r="D19" s="14"/>
      <c r="E19" s="13" t="s">
        <v>49</v>
      </c>
      <c r="F19" s="9">
        <v>1500</v>
      </c>
      <c r="G19" s="9">
        <v>0.38</v>
      </c>
      <c r="H19" s="12"/>
      <c r="I19" s="9">
        <f t="shared" si="0"/>
        <v>570</v>
      </c>
      <c r="J19" s="48"/>
      <c r="K19" s="47"/>
      <c r="L19">
        <f t="shared" si="2"/>
        <v>54</v>
      </c>
      <c r="M19">
        <f t="shared" si="3"/>
        <v>0</v>
      </c>
      <c r="N19">
        <v>39269090</v>
      </c>
      <c r="O19">
        <v>18</v>
      </c>
      <c r="Q19">
        <v>200</v>
      </c>
      <c r="R19">
        <v>3</v>
      </c>
      <c r="S19">
        <f>0.68*0.65*0.35*3</f>
        <v>0.46410000000000001</v>
      </c>
      <c r="T19">
        <f>25*3</f>
        <v>75</v>
      </c>
      <c r="U19">
        <v>39269090</v>
      </c>
    </row>
    <row r="20" spans="1:21" ht="116.25" customHeight="1">
      <c r="B20" s="5">
        <v>14</v>
      </c>
      <c r="C20" s="9" t="s">
        <v>50</v>
      </c>
      <c r="D20" s="10"/>
      <c r="E20" s="13" t="s">
        <v>51</v>
      </c>
      <c r="F20" s="9">
        <v>1000</v>
      </c>
      <c r="G20" s="9">
        <v>0.5</v>
      </c>
      <c r="H20" s="12"/>
      <c r="I20" s="9">
        <f t="shared" si="0"/>
        <v>500</v>
      </c>
      <c r="J20" s="48"/>
      <c r="K20" s="47"/>
      <c r="L20">
        <f t="shared" si="2"/>
        <v>120</v>
      </c>
      <c r="M20">
        <f t="shared" si="3"/>
        <v>1.08</v>
      </c>
      <c r="N20">
        <v>39233000</v>
      </c>
      <c r="O20">
        <v>12</v>
      </c>
      <c r="P20">
        <f t="shared" ref="P20:P21" si="5">0.6*0.4*0.45</f>
        <v>0.108</v>
      </c>
      <c r="Q20">
        <v>20</v>
      </c>
      <c r="R20">
        <v>10</v>
      </c>
      <c r="S20">
        <f>0.37*0.37*0.53*10</f>
        <v>0.72556999999999994</v>
      </c>
      <c r="T20">
        <f>9*10</f>
        <v>90</v>
      </c>
      <c r="U20">
        <v>39269090</v>
      </c>
    </row>
    <row r="21" spans="1:21" ht="116.25" customHeight="1">
      <c r="B21" s="5">
        <v>15</v>
      </c>
      <c r="C21" s="9" t="s">
        <v>52</v>
      </c>
      <c r="D21" s="10"/>
      <c r="E21" s="16" t="s">
        <v>53</v>
      </c>
      <c r="F21" s="9">
        <v>1500</v>
      </c>
      <c r="G21" s="9">
        <v>0.5</v>
      </c>
      <c r="H21" s="12">
        <v>4.5</v>
      </c>
      <c r="I21" s="9">
        <f t="shared" si="0"/>
        <v>750</v>
      </c>
      <c r="J21" s="48"/>
      <c r="K21" s="47"/>
      <c r="L21">
        <f t="shared" si="2"/>
        <v>270</v>
      </c>
      <c r="M21">
        <f t="shared" si="3"/>
        <v>1.6199999999999999</v>
      </c>
      <c r="N21">
        <v>39233000</v>
      </c>
      <c r="O21">
        <v>18</v>
      </c>
      <c r="P21">
        <f t="shared" si="5"/>
        <v>0.108</v>
      </c>
      <c r="Q21">
        <v>200</v>
      </c>
      <c r="R21">
        <v>15</v>
      </c>
      <c r="S21">
        <f>0.59*0.35*0.6*15</f>
        <v>1.8584999999999998</v>
      </c>
      <c r="T21">
        <f>8*15</f>
        <v>120</v>
      </c>
      <c r="U21">
        <v>39269090</v>
      </c>
    </row>
    <row r="22" spans="1:21" ht="116.25" customHeight="1">
      <c r="B22" s="5">
        <v>16</v>
      </c>
      <c r="C22" s="9" t="s">
        <v>54</v>
      </c>
      <c r="D22" s="14"/>
      <c r="E22" s="18" t="s">
        <v>55</v>
      </c>
      <c r="F22" s="9">
        <v>200</v>
      </c>
      <c r="G22" s="9">
        <v>2.85</v>
      </c>
      <c r="H22" s="12"/>
      <c r="I22" s="9">
        <f t="shared" si="0"/>
        <v>570</v>
      </c>
      <c r="J22" s="48"/>
      <c r="K22" s="47"/>
      <c r="L22">
        <f t="shared" si="2"/>
        <v>108</v>
      </c>
      <c r="M22" s="35">
        <f t="shared" si="3"/>
        <v>0.57096562500000014</v>
      </c>
      <c r="N22">
        <v>70133700</v>
      </c>
      <c r="O22">
        <v>12</v>
      </c>
      <c r="P22" s="35">
        <f>0.505*0.375*0.335</f>
        <v>6.3440625000000014E-2</v>
      </c>
      <c r="Q22">
        <v>12</v>
      </c>
      <c r="R22">
        <v>9</v>
      </c>
      <c r="S22">
        <f>0.55*0.38*0.34*9</f>
        <v>0.63954000000000011</v>
      </c>
      <c r="T22">
        <f>13*9</f>
        <v>117</v>
      </c>
      <c r="U22">
        <v>701337000</v>
      </c>
    </row>
    <row r="23" spans="1:21" ht="116.25" customHeight="1">
      <c r="A23">
        <v>4</v>
      </c>
      <c r="B23" s="5">
        <v>17</v>
      </c>
      <c r="C23" s="9" t="s">
        <v>56</v>
      </c>
      <c r="D23" s="14"/>
      <c r="E23" s="18">
        <v>300</v>
      </c>
      <c r="F23" s="9">
        <v>300</v>
      </c>
      <c r="G23" s="9">
        <v>1.18</v>
      </c>
      <c r="H23" s="12"/>
      <c r="I23" s="9">
        <f t="shared" si="0"/>
        <v>354</v>
      </c>
      <c r="J23" s="33"/>
      <c r="K23" s="32"/>
      <c r="M23" s="35"/>
      <c r="P23" s="35"/>
      <c r="R23">
        <v>13</v>
      </c>
      <c r="S23">
        <f t="shared" ref="S23:S24" si="6">0.49*0.435*0.25*13</f>
        <v>0.69273750000000001</v>
      </c>
      <c r="T23">
        <f>9*13</f>
        <v>117</v>
      </c>
      <c r="U23">
        <v>701337000</v>
      </c>
    </row>
    <row r="24" spans="1:21" ht="116.25" customHeight="1">
      <c r="A24">
        <v>4</v>
      </c>
      <c r="B24" s="5">
        <v>18</v>
      </c>
      <c r="C24" s="9" t="s">
        <v>56</v>
      </c>
      <c r="D24" s="14"/>
      <c r="E24" s="18"/>
      <c r="F24" s="9">
        <v>300</v>
      </c>
      <c r="G24" s="9">
        <v>1.5</v>
      </c>
      <c r="H24" s="12"/>
      <c r="I24" s="9">
        <f t="shared" si="0"/>
        <v>450</v>
      </c>
      <c r="J24" s="33"/>
      <c r="K24" s="32"/>
      <c r="M24" s="35"/>
      <c r="P24" s="35"/>
      <c r="R24">
        <v>13</v>
      </c>
      <c r="S24">
        <f t="shared" si="6"/>
        <v>0.69273750000000001</v>
      </c>
      <c r="T24" s="27">
        <v>117</v>
      </c>
      <c r="U24">
        <v>701337000</v>
      </c>
    </row>
    <row r="25" spans="1:21" ht="116.25" customHeight="1">
      <c r="A25">
        <v>4</v>
      </c>
      <c r="B25" s="5">
        <v>19</v>
      </c>
      <c r="C25" s="9" t="s">
        <v>56</v>
      </c>
      <c r="D25" s="10"/>
      <c r="E25" s="16">
        <v>400</v>
      </c>
      <c r="F25" s="9">
        <v>400</v>
      </c>
      <c r="G25" s="9">
        <v>1.18</v>
      </c>
      <c r="H25" s="12"/>
      <c r="I25" s="9">
        <f t="shared" si="0"/>
        <v>472</v>
      </c>
      <c r="J25" s="48"/>
      <c r="K25" s="47"/>
      <c r="L25">
        <f t="shared" ref="L25:L26" si="7">O25*R25</f>
        <v>238</v>
      </c>
      <c r="M25">
        <f t="shared" ref="M25:M26" si="8">P25*R25</f>
        <v>1.8360000000000001</v>
      </c>
      <c r="N25">
        <v>70133700</v>
      </c>
      <c r="O25">
        <v>14</v>
      </c>
      <c r="P25">
        <f>0.6*0.4*0.45</f>
        <v>0.108</v>
      </c>
      <c r="Q25">
        <v>50</v>
      </c>
      <c r="R25">
        <v>17</v>
      </c>
      <c r="S25">
        <f>0.49*0.435*0.25*17</f>
        <v>0.90588750000000007</v>
      </c>
      <c r="T25" s="27">
        <f>9*17</f>
        <v>153</v>
      </c>
      <c r="U25">
        <v>701337000</v>
      </c>
    </row>
    <row r="26" spans="1:21" ht="116.25" customHeight="1">
      <c r="A26">
        <v>1</v>
      </c>
      <c r="B26" s="5">
        <v>20</v>
      </c>
      <c r="C26" s="19" t="s">
        <v>57</v>
      </c>
      <c r="D26" s="17"/>
      <c r="E26" s="13" t="s">
        <v>58</v>
      </c>
      <c r="F26" s="9">
        <v>6000</v>
      </c>
      <c r="G26" s="9">
        <v>0.25</v>
      </c>
      <c r="H26" s="12"/>
      <c r="I26" s="9">
        <f t="shared" si="0"/>
        <v>1500</v>
      </c>
      <c r="J26" s="48"/>
      <c r="K26" s="47"/>
      <c r="L26">
        <f t="shared" si="7"/>
        <v>120</v>
      </c>
      <c r="M26">
        <f t="shared" si="8"/>
        <v>0.85500000000000009</v>
      </c>
      <c r="N26">
        <v>851632000</v>
      </c>
      <c r="O26">
        <v>12</v>
      </c>
      <c r="P26">
        <f>0.45*0.5*0.38</f>
        <v>8.5500000000000007E-2</v>
      </c>
      <c r="Q26">
        <v>600</v>
      </c>
      <c r="R26">
        <f>F26/Q26</f>
        <v>10</v>
      </c>
      <c r="S26">
        <f>0.54*0.29*0.37*10</f>
        <v>0.57941999999999994</v>
      </c>
      <c r="T26">
        <f>15*10</f>
        <v>150</v>
      </c>
      <c r="U26">
        <v>85163200</v>
      </c>
    </row>
    <row r="27" spans="1:21" ht="116.25" customHeight="1">
      <c r="B27" s="5">
        <v>21</v>
      </c>
      <c r="C27" s="19" t="s">
        <v>59</v>
      </c>
      <c r="D27" s="14"/>
      <c r="E27" s="16" t="s">
        <v>60</v>
      </c>
      <c r="F27" s="9">
        <v>400</v>
      </c>
      <c r="G27" s="9">
        <v>0.6</v>
      </c>
      <c r="H27" s="12" t="s">
        <v>61</v>
      </c>
      <c r="I27" s="9">
        <f t="shared" si="0"/>
        <v>240</v>
      </c>
      <c r="J27" s="33"/>
      <c r="K27" s="36"/>
      <c r="R27">
        <v>1</v>
      </c>
      <c r="S27">
        <f>0.45*0.5*0.5</f>
        <v>0.1125</v>
      </c>
      <c r="T27">
        <v>15</v>
      </c>
      <c r="U27">
        <v>39269090</v>
      </c>
    </row>
    <row r="28" spans="1:21" ht="116.25" customHeight="1">
      <c r="A28">
        <v>1</v>
      </c>
      <c r="B28" s="5">
        <v>22</v>
      </c>
      <c r="C28" s="19" t="s">
        <v>57</v>
      </c>
      <c r="D28" s="17"/>
      <c r="E28" s="13" t="s">
        <v>58</v>
      </c>
      <c r="F28" s="5">
        <v>6000</v>
      </c>
      <c r="G28" s="5">
        <v>0.25</v>
      </c>
      <c r="H28" s="12"/>
      <c r="I28" s="9">
        <f t="shared" si="0"/>
        <v>1500</v>
      </c>
      <c r="J28" s="46"/>
      <c r="K28" s="47"/>
      <c r="L28">
        <f t="shared" ref="L28:L29" si="9">O28*R28</f>
        <v>120</v>
      </c>
      <c r="M28">
        <f t="shared" ref="M28:M29" si="10">P28*R28</f>
        <v>0.85500000000000009</v>
      </c>
      <c r="N28">
        <v>851632000</v>
      </c>
      <c r="O28">
        <v>12</v>
      </c>
      <c r="P28">
        <f>0.45*0.5*0.38</f>
        <v>8.5500000000000007E-2</v>
      </c>
      <c r="Q28">
        <v>600</v>
      </c>
      <c r="R28">
        <f>F28/Q28</f>
        <v>10</v>
      </c>
      <c r="S28">
        <f>0.54*0.29*0.37*10</f>
        <v>0.57941999999999994</v>
      </c>
      <c r="T28">
        <f>15*10</f>
        <v>150</v>
      </c>
      <c r="U28">
        <v>85163200</v>
      </c>
    </row>
    <row r="29" spans="1:21" ht="112.5" customHeight="1">
      <c r="A29">
        <v>1</v>
      </c>
      <c r="B29" s="5">
        <v>23</v>
      </c>
      <c r="C29" s="20" t="s">
        <v>57</v>
      </c>
      <c r="D29" s="14"/>
      <c r="E29" s="21"/>
      <c r="F29" s="5">
        <v>1600</v>
      </c>
      <c r="G29" s="5">
        <v>1.1000000000000001</v>
      </c>
      <c r="H29" s="12"/>
      <c r="I29" s="9">
        <f t="shared" si="0"/>
        <v>1760.0000000000002</v>
      </c>
      <c r="J29" s="37"/>
      <c r="K29" s="38"/>
      <c r="L29">
        <f t="shared" si="9"/>
        <v>52</v>
      </c>
      <c r="M29">
        <f t="shared" si="10"/>
        <v>0.432</v>
      </c>
      <c r="N29">
        <v>851632000</v>
      </c>
      <c r="O29">
        <v>13</v>
      </c>
      <c r="P29">
        <f>0.6*0.4*0.45</f>
        <v>0.108</v>
      </c>
      <c r="Q29">
        <v>200</v>
      </c>
      <c r="R29">
        <v>4</v>
      </c>
      <c r="S29">
        <f>0.69*0.36*0.395*4</f>
        <v>0.39247199999999999</v>
      </c>
      <c r="T29">
        <f>18*4</f>
        <v>72</v>
      </c>
      <c r="U29">
        <v>39269090</v>
      </c>
    </row>
    <row r="30" spans="1:21" ht="119.25" customHeight="1">
      <c r="A30">
        <v>1</v>
      </c>
      <c r="B30" s="5">
        <v>28</v>
      </c>
      <c r="C30" s="22" t="s">
        <v>62</v>
      </c>
      <c r="D30" s="14"/>
      <c r="E30" s="23"/>
      <c r="F30" s="5">
        <v>2100</v>
      </c>
      <c r="G30" s="5">
        <v>1.1000000000000001</v>
      </c>
      <c r="H30" s="12"/>
      <c r="I30" s="9">
        <f t="shared" si="0"/>
        <v>2310</v>
      </c>
      <c r="J30" s="37"/>
      <c r="K30" s="38"/>
      <c r="R30">
        <v>3</v>
      </c>
      <c r="S30">
        <f t="shared" ref="S30" si="11">0.69*0.36*0.395</f>
        <v>9.8117999999999997E-2</v>
      </c>
      <c r="T30">
        <f t="shared" ref="T30" si="12">18</f>
        <v>18</v>
      </c>
      <c r="U30">
        <v>39269090</v>
      </c>
    </row>
    <row r="31" spans="1:21" ht="116.25" customHeight="1">
      <c r="A31">
        <v>1</v>
      </c>
      <c r="B31" s="5">
        <v>34</v>
      </c>
      <c r="C31" s="19" t="s">
        <v>57</v>
      </c>
      <c r="D31" s="10"/>
      <c r="E31" s="16" t="s">
        <v>48</v>
      </c>
      <c r="F31" s="5">
        <v>1000</v>
      </c>
      <c r="G31" s="5">
        <v>0.5</v>
      </c>
      <c r="H31" s="12"/>
      <c r="I31" s="9">
        <f t="shared" si="0"/>
        <v>500</v>
      </c>
      <c r="J31" s="46"/>
      <c r="K31" s="47"/>
      <c r="L31">
        <f>O31*R31</f>
        <v>70</v>
      </c>
      <c r="M31">
        <f>P31*R31</f>
        <v>0.54</v>
      </c>
      <c r="O31">
        <v>14</v>
      </c>
      <c r="P31">
        <f>0.6*0.4*0.45</f>
        <v>0.108</v>
      </c>
      <c r="Q31">
        <v>200</v>
      </c>
      <c r="R31">
        <v>5</v>
      </c>
      <c r="S31">
        <f>0.5*0.48*0.3*5</f>
        <v>0.36</v>
      </c>
      <c r="T31">
        <f>20*5</f>
        <v>100</v>
      </c>
      <c r="U31">
        <v>85163200</v>
      </c>
    </row>
    <row r="32" spans="1:21" ht="116.25" customHeight="1">
      <c r="A32">
        <v>1</v>
      </c>
      <c r="B32" s="5">
        <v>35</v>
      </c>
      <c r="C32" s="19" t="s">
        <v>62</v>
      </c>
      <c r="D32" s="17"/>
      <c r="E32" s="13" t="s">
        <v>63</v>
      </c>
      <c r="F32" s="5">
        <v>10000</v>
      </c>
      <c r="G32" s="5">
        <v>0.2</v>
      </c>
      <c r="H32" s="12">
        <v>2.5</v>
      </c>
      <c r="I32" s="9">
        <f t="shared" si="0"/>
        <v>2000</v>
      </c>
      <c r="J32" s="46"/>
      <c r="K32" s="47"/>
      <c r="R32">
        <v>5</v>
      </c>
      <c r="S32" s="27">
        <f t="shared" ref="S32" si="13">0.54*0.29*0.37*5</f>
        <v>0.28970999999999997</v>
      </c>
      <c r="T32">
        <f t="shared" ref="T32" si="14">14*5</f>
        <v>70</v>
      </c>
      <c r="U32">
        <v>85163200</v>
      </c>
    </row>
    <row r="33" spans="1:21" ht="116.25" customHeight="1">
      <c r="A33">
        <v>3</v>
      </c>
      <c r="B33" s="5">
        <v>37</v>
      </c>
      <c r="C33" s="19" t="s">
        <v>31</v>
      </c>
      <c r="D33" s="10"/>
      <c r="E33" s="11" t="s">
        <v>32</v>
      </c>
      <c r="F33" s="5">
        <v>500</v>
      </c>
      <c r="G33" s="5">
        <v>1.2</v>
      </c>
      <c r="H33" s="12"/>
      <c r="I33" s="9">
        <f t="shared" si="0"/>
        <v>600</v>
      </c>
      <c r="J33" s="31"/>
      <c r="K33" s="39"/>
      <c r="R33">
        <v>3</v>
      </c>
      <c r="S33">
        <f>0.5*0.4*0.35*3</f>
        <v>0.20999999999999996</v>
      </c>
      <c r="T33">
        <f>10*3</f>
        <v>30</v>
      </c>
      <c r="U33">
        <v>39269090</v>
      </c>
    </row>
    <row r="34" spans="1:21" ht="116.25" customHeight="1">
      <c r="A34">
        <v>1</v>
      </c>
      <c r="B34" s="5">
        <v>38</v>
      </c>
      <c r="C34" s="19" t="s">
        <v>64</v>
      </c>
      <c r="D34" s="10"/>
      <c r="E34" s="13" t="s">
        <v>65</v>
      </c>
      <c r="F34" s="5">
        <v>1000</v>
      </c>
      <c r="G34" s="5">
        <v>0.15</v>
      </c>
      <c r="H34" s="12"/>
      <c r="I34" s="9">
        <f t="shared" si="0"/>
        <v>150</v>
      </c>
      <c r="J34" s="31"/>
      <c r="K34" s="39"/>
      <c r="R34">
        <v>2</v>
      </c>
      <c r="S34" s="27">
        <f>0.54*0.29*0.37*2</f>
        <v>0.11588399999999999</v>
      </c>
      <c r="T34">
        <f>14*2</f>
        <v>28</v>
      </c>
      <c r="U34">
        <v>85163200</v>
      </c>
    </row>
    <row r="35" spans="1:21" ht="116.25" customHeight="1">
      <c r="A35">
        <v>3</v>
      </c>
      <c r="B35" s="5">
        <v>39</v>
      </c>
      <c r="C35" s="19" t="s">
        <v>31</v>
      </c>
      <c r="D35" s="10"/>
      <c r="E35" s="11" t="s">
        <v>32</v>
      </c>
      <c r="F35" s="5">
        <v>500</v>
      </c>
      <c r="G35" s="5">
        <v>1.2</v>
      </c>
      <c r="H35" s="12"/>
      <c r="I35" s="9">
        <f t="shared" si="0"/>
        <v>600</v>
      </c>
      <c r="J35" s="31"/>
      <c r="K35" s="39"/>
      <c r="R35">
        <v>2</v>
      </c>
      <c r="U35">
        <v>39269090</v>
      </c>
    </row>
    <row r="36" spans="1:21" ht="116.25" customHeight="1">
      <c r="B36" s="5">
        <v>41</v>
      </c>
      <c r="C36" s="19"/>
      <c r="D36" s="17"/>
      <c r="E36" s="13" t="s">
        <v>66</v>
      </c>
      <c r="F36" s="5">
        <v>100</v>
      </c>
      <c r="G36" s="5">
        <v>2.8</v>
      </c>
      <c r="H36" s="12" t="s">
        <v>67</v>
      </c>
      <c r="I36" s="9">
        <f t="shared" si="0"/>
        <v>280</v>
      </c>
      <c r="J36" s="31"/>
      <c r="K36" s="39"/>
      <c r="R36">
        <v>2</v>
      </c>
      <c r="U36">
        <v>39269090</v>
      </c>
    </row>
    <row r="37" spans="1:21" ht="116.25" customHeight="1">
      <c r="B37" s="5">
        <v>42</v>
      </c>
      <c r="C37" s="19" t="s">
        <v>68</v>
      </c>
      <c r="D37" s="10"/>
      <c r="E37" s="16" t="s">
        <v>48</v>
      </c>
      <c r="F37" s="5">
        <v>1000</v>
      </c>
      <c r="G37" s="5">
        <v>0.7</v>
      </c>
      <c r="H37" s="12"/>
      <c r="I37" s="9">
        <f t="shared" si="0"/>
        <v>700</v>
      </c>
      <c r="J37" s="46"/>
      <c r="K37" s="47"/>
      <c r="R37">
        <v>5</v>
      </c>
      <c r="S37">
        <f>0.48*0.5*0.4*5</f>
        <v>0.48</v>
      </c>
      <c r="T37">
        <f>10*5</f>
        <v>50</v>
      </c>
      <c r="U37">
        <v>39269090</v>
      </c>
    </row>
    <row r="38" spans="1:21" ht="116.25" customHeight="1">
      <c r="A38">
        <v>3</v>
      </c>
      <c r="B38" s="5">
        <v>43</v>
      </c>
      <c r="C38" s="19" t="s">
        <v>69</v>
      </c>
      <c r="D38" s="10"/>
      <c r="E38" s="16" t="s">
        <v>70</v>
      </c>
      <c r="F38" s="5">
        <v>300</v>
      </c>
      <c r="G38" s="5">
        <v>0.5</v>
      </c>
      <c r="H38" s="12"/>
      <c r="I38" s="9">
        <f t="shared" si="0"/>
        <v>150</v>
      </c>
      <c r="J38" s="31"/>
      <c r="K38" s="32"/>
      <c r="R38">
        <v>3</v>
      </c>
      <c r="S38">
        <f>0.58*0.6*0.4</f>
        <v>0.13919999999999999</v>
      </c>
      <c r="T38">
        <f>12*3</f>
        <v>36</v>
      </c>
      <c r="U38">
        <v>39269090</v>
      </c>
    </row>
    <row r="39" spans="1:21" ht="116.25" customHeight="1">
      <c r="B39" s="5">
        <v>44</v>
      </c>
      <c r="C39" s="19" t="s">
        <v>71</v>
      </c>
      <c r="D39" s="10"/>
      <c r="E39" s="18" t="s">
        <v>72</v>
      </c>
      <c r="F39" s="5">
        <v>300</v>
      </c>
      <c r="G39" s="5">
        <v>1.5</v>
      </c>
      <c r="H39" s="12"/>
      <c r="I39" s="9">
        <f t="shared" si="0"/>
        <v>450</v>
      </c>
      <c r="J39" s="31"/>
      <c r="K39" s="32"/>
      <c r="R39">
        <v>5</v>
      </c>
      <c r="S39">
        <f>0.59*0.45*0.58*5</f>
        <v>0.76994999999999991</v>
      </c>
      <c r="T39">
        <f>16*5</f>
        <v>80</v>
      </c>
      <c r="U39">
        <v>39233000</v>
      </c>
    </row>
    <row r="40" spans="1:21" ht="116.25" customHeight="1">
      <c r="B40" s="5">
        <v>45</v>
      </c>
      <c r="C40" s="19" t="s">
        <v>73</v>
      </c>
      <c r="D40" s="10"/>
      <c r="E40" s="13" t="s">
        <v>74</v>
      </c>
      <c r="F40" s="5">
        <v>1500</v>
      </c>
      <c r="G40" s="5">
        <v>0.7</v>
      </c>
      <c r="H40" s="12"/>
      <c r="I40" s="9">
        <f t="shared" si="0"/>
        <v>1050</v>
      </c>
      <c r="J40" s="46"/>
      <c r="K40" s="47"/>
      <c r="R40">
        <v>30</v>
      </c>
      <c r="S40">
        <f>0.48*0.5*0.35*30</f>
        <v>2.5199999999999996</v>
      </c>
      <c r="T40">
        <f>8*30</f>
        <v>240</v>
      </c>
    </row>
    <row r="41" spans="1:21" ht="116.25" customHeight="1">
      <c r="B41" s="5">
        <v>46</v>
      </c>
      <c r="C41" s="19" t="s">
        <v>75</v>
      </c>
      <c r="D41" s="10"/>
      <c r="E41" s="24" t="s">
        <v>76</v>
      </c>
      <c r="F41" s="5">
        <v>2000</v>
      </c>
      <c r="G41" s="5">
        <v>0.25</v>
      </c>
      <c r="H41" s="12"/>
      <c r="I41" s="9">
        <f t="shared" si="0"/>
        <v>500</v>
      </c>
      <c r="J41" s="31"/>
      <c r="K41" s="39"/>
      <c r="R41">
        <v>5</v>
      </c>
      <c r="S41" s="41">
        <f>0.45*0.5*0.5*5</f>
        <v>0.5625</v>
      </c>
      <c r="T41">
        <f>22*5</f>
        <v>110</v>
      </c>
      <c r="U41">
        <v>96159000</v>
      </c>
    </row>
    <row r="42" spans="1:21" ht="116.25" customHeight="1">
      <c r="A42">
        <v>1</v>
      </c>
      <c r="B42" s="5">
        <v>47</v>
      </c>
      <c r="C42" s="19" t="s">
        <v>57</v>
      </c>
      <c r="D42" s="10"/>
      <c r="E42" s="16" t="s">
        <v>77</v>
      </c>
      <c r="F42" s="5">
        <v>500</v>
      </c>
      <c r="G42" s="5">
        <v>0.7</v>
      </c>
      <c r="H42" s="12"/>
      <c r="I42" s="9">
        <f t="shared" si="0"/>
        <v>350</v>
      </c>
      <c r="J42" s="31"/>
      <c r="K42" s="39"/>
      <c r="R42">
        <v>5</v>
      </c>
      <c r="S42">
        <f>0.55*0.45*0.4*5</f>
        <v>0.49500000000000011</v>
      </c>
      <c r="T42">
        <f>20*5</f>
        <v>100</v>
      </c>
      <c r="U42">
        <v>851632000</v>
      </c>
    </row>
    <row r="43" spans="1:21" ht="116.25" customHeight="1">
      <c r="B43" s="5">
        <v>48</v>
      </c>
      <c r="C43" s="19" t="s">
        <v>78</v>
      </c>
      <c r="D43" s="10"/>
      <c r="E43" s="16" t="s">
        <v>79</v>
      </c>
      <c r="F43" s="5">
        <v>5000</v>
      </c>
      <c r="G43" s="5">
        <v>0.08</v>
      </c>
      <c r="H43" s="12" t="s">
        <v>80</v>
      </c>
      <c r="I43" s="9">
        <f t="shared" si="0"/>
        <v>400</v>
      </c>
      <c r="J43" s="46"/>
      <c r="K43" s="47"/>
      <c r="R43">
        <v>2</v>
      </c>
      <c r="S43">
        <f>0.65*0.45*0.35*2</f>
        <v>0.20475000000000002</v>
      </c>
      <c r="T43">
        <f>18*2</f>
        <v>36</v>
      </c>
      <c r="U43">
        <v>39269090</v>
      </c>
    </row>
    <row r="44" spans="1:21" ht="116.25" customHeight="1">
      <c r="A44">
        <v>1</v>
      </c>
      <c r="B44" s="5">
        <v>49</v>
      </c>
      <c r="C44" s="19" t="s">
        <v>57</v>
      </c>
      <c r="D44" s="10"/>
      <c r="E44" s="25" t="s">
        <v>81</v>
      </c>
      <c r="F44" s="5">
        <v>1000</v>
      </c>
      <c r="G44" s="5">
        <v>0.45</v>
      </c>
      <c r="H44" s="12"/>
      <c r="I44" s="9">
        <f t="shared" si="0"/>
        <v>450</v>
      </c>
      <c r="J44" s="31"/>
      <c r="K44" s="39"/>
      <c r="R44">
        <v>2</v>
      </c>
      <c r="S44">
        <f>0.44*0.35*0.5*2</f>
        <v>0.154</v>
      </c>
      <c r="T44">
        <f>12*2</f>
        <v>24</v>
      </c>
      <c r="U44">
        <v>851632000</v>
      </c>
    </row>
    <row r="45" spans="1:21" ht="116.25" customHeight="1">
      <c r="B45" s="5"/>
      <c r="C45" s="19" t="s">
        <v>82</v>
      </c>
      <c r="D45" s="10"/>
      <c r="E45" s="25" t="s">
        <v>83</v>
      </c>
      <c r="F45" s="5">
        <v>600</v>
      </c>
      <c r="G45" s="5">
        <v>3</v>
      </c>
      <c r="H45" s="12"/>
      <c r="I45" s="9">
        <f t="shared" si="0"/>
        <v>1800</v>
      </c>
      <c r="J45" s="31"/>
      <c r="K45" s="39"/>
      <c r="U45">
        <v>96159000</v>
      </c>
    </row>
    <row r="46" spans="1:21" ht="116.25" customHeight="1">
      <c r="B46" s="5"/>
      <c r="C46" s="19"/>
      <c r="D46" s="10"/>
      <c r="E46" s="25"/>
      <c r="F46" s="5">
        <v>1000</v>
      </c>
      <c r="G46" s="5">
        <v>1.1000000000000001</v>
      </c>
      <c r="H46" s="12"/>
      <c r="I46" s="9">
        <f t="shared" si="0"/>
        <v>1100</v>
      </c>
      <c r="J46" s="31"/>
      <c r="K46" s="39"/>
      <c r="U46">
        <v>650691000</v>
      </c>
    </row>
    <row r="47" spans="1:21" ht="116.25" customHeight="1">
      <c r="B47" s="5">
        <v>50</v>
      </c>
      <c r="C47" s="19" t="s">
        <v>73</v>
      </c>
      <c r="D47" s="10"/>
      <c r="E47" s="24" t="s">
        <v>84</v>
      </c>
      <c r="F47" s="5">
        <v>1000</v>
      </c>
      <c r="G47" s="5">
        <v>0.754</v>
      </c>
      <c r="H47" s="12"/>
      <c r="I47" s="9">
        <f t="shared" si="0"/>
        <v>754</v>
      </c>
      <c r="J47" s="46"/>
      <c r="K47" s="47"/>
      <c r="R47">
        <v>17</v>
      </c>
      <c r="S47">
        <f>0.47*0.39*0.45*17</f>
        <v>1.402245</v>
      </c>
      <c r="T47">
        <f>18*17</f>
        <v>306</v>
      </c>
      <c r="U47">
        <v>82130000</v>
      </c>
    </row>
    <row r="48" spans="1:21" ht="76.5" customHeight="1">
      <c r="B48" s="5" t="s">
        <v>85</v>
      </c>
      <c r="C48" s="5" t="s">
        <v>86</v>
      </c>
      <c r="D48" s="5"/>
      <c r="E48" s="5"/>
      <c r="F48" s="5">
        <f>SUM(F8:F47)</f>
        <v>69100</v>
      </c>
      <c r="G48" s="5"/>
      <c r="H48" s="12"/>
      <c r="I48" s="26">
        <f>SUM(I8:I47)</f>
        <v>35330</v>
      </c>
      <c r="J48" s="5"/>
      <c r="K48" s="5"/>
      <c r="L48" s="35">
        <f>SUM(L8:L31)</f>
        <v>2104</v>
      </c>
      <c r="M48" s="40">
        <f>SUM(M8:M31)</f>
        <v>13.145765625000003</v>
      </c>
      <c r="R48">
        <f>SUM(R8:R47)</f>
        <v>268</v>
      </c>
      <c r="S48">
        <f>SUM(S8:S47)</f>
        <v>20.405066000000001</v>
      </c>
      <c r="T48">
        <f>SUM(T8:T47)</f>
        <v>3782.7</v>
      </c>
    </row>
    <row r="49" spans="2:11" ht="87.75" customHeight="1">
      <c r="B49" s="5"/>
      <c r="C49" s="5"/>
      <c r="D49" s="5"/>
      <c r="E49" s="5"/>
      <c r="F49" s="5"/>
      <c r="G49" s="5"/>
      <c r="H49" s="8"/>
      <c r="I49" s="5"/>
      <c r="J49" s="5"/>
      <c r="K49" s="5"/>
    </row>
    <row r="50" spans="2:11" ht="87.75" customHeight="1">
      <c r="B50" s="5"/>
      <c r="C50" s="5"/>
      <c r="D50" s="5"/>
      <c r="E50" s="5"/>
      <c r="F50" s="5"/>
      <c r="G50" s="5"/>
      <c r="H50" s="8"/>
      <c r="I50" s="5"/>
      <c r="J50" s="5"/>
      <c r="K50" s="5"/>
    </row>
    <row r="51" spans="2:11" ht="87.75" customHeight="1">
      <c r="B51" s="5"/>
      <c r="C51" s="5"/>
      <c r="D51" s="5"/>
      <c r="E51" s="5"/>
      <c r="F51" s="5"/>
      <c r="G51" s="5"/>
      <c r="H51" s="8"/>
      <c r="I51" s="5"/>
      <c r="J51" s="5"/>
      <c r="K51" s="5"/>
    </row>
    <row r="52" spans="2:11" ht="87.75" customHeight="1">
      <c r="B52" s="5"/>
      <c r="C52" s="5"/>
      <c r="D52" s="5"/>
      <c r="E52" s="5"/>
      <c r="F52" s="5"/>
      <c r="G52" s="5"/>
      <c r="H52" s="8"/>
      <c r="I52" s="5"/>
      <c r="J52" s="5"/>
      <c r="K52" s="5"/>
    </row>
    <row r="53" spans="2:11" ht="87.75" customHeight="1">
      <c r="B53" s="5"/>
      <c r="C53" s="5"/>
      <c r="D53" s="5"/>
      <c r="E53" s="5"/>
      <c r="F53" s="5"/>
      <c r="G53" s="5"/>
      <c r="H53" s="8"/>
      <c r="I53" s="5"/>
      <c r="J53" s="5"/>
      <c r="K53" s="5"/>
    </row>
    <row r="54" spans="2:11" ht="14.25" customHeight="1">
      <c r="C54" s="5"/>
      <c r="D54" s="5"/>
      <c r="E54" s="5"/>
      <c r="F54" s="5"/>
      <c r="G54" s="5"/>
      <c r="H54" s="8"/>
      <c r="I54" s="5"/>
      <c r="J54" s="5"/>
      <c r="K54" s="5"/>
    </row>
    <row r="55" spans="2:11" ht="14.25" customHeight="1">
      <c r="D55" s="27"/>
      <c r="G55" s="27"/>
      <c r="H55" s="28"/>
    </row>
    <row r="56" spans="2:11" ht="14.25" customHeight="1">
      <c r="D56" s="27"/>
      <c r="G56" s="27"/>
      <c r="H56" s="28"/>
    </row>
    <row r="57" spans="2:11" ht="14.25" customHeight="1">
      <c r="D57" s="27"/>
      <c r="G57" s="27"/>
      <c r="H57" s="28"/>
    </row>
    <row r="58" spans="2:11" ht="14.25" customHeight="1">
      <c r="D58" s="27"/>
      <c r="G58" s="27"/>
      <c r="H58" s="28"/>
    </row>
    <row r="59" spans="2:11" ht="14.25" customHeight="1">
      <c r="D59" s="27"/>
      <c r="G59" s="27"/>
      <c r="H59" s="28"/>
    </row>
    <row r="60" spans="2:11" ht="14.25" customHeight="1">
      <c r="D60" s="27"/>
      <c r="G60" s="27"/>
      <c r="H60" s="28"/>
    </row>
    <row r="61" spans="2:11" ht="14.25" customHeight="1">
      <c r="D61" s="27"/>
      <c r="G61" s="27"/>
      <c r="H61" s="28"/>
    </row>
    <row r="62" spans="2:11" ht="14.25" customHeight="1">
      <c r="D62" s="27"/>
      <c r="G62" s="27"/>
      <c r="H62" s="28"/>
    </row>
    <row r="63" spans="2:11" ht="14.25" customHeight="1">
      <c r="D63" s="27"/>
      <c r="G63" s="27"/>
      <c r="H63" s="28"/>
    </row>
    <row r="64" spans="2:11" ht="14.25" customHeight="1">
      <c r="D64" s="27"/>
      <c r="G64" s="27"/>
      <c r="H64" s="28"/>
    </row>
    <row r="65" spans="4:8" ht="14.25" customHeight="1">
      <c r="D65" s="27"/>
      <c r="G65" s="27"/>
      <c r="H65" s="28"/>
    </row>
    <row r="66" spans="4:8" ht="14.25" customHeight="1">
      <c r="D66" s="27"/>
      <c r="G66" s="27"/>
      <c r="H66" s="28"/>
    </row>
    <row r="67" spans="4:8" ht="14.25" customHeight="1">
      <c r="D67" s="27"/>
      <c r="G67" s="27"/>
      <c r="H67" s="28"/>
    </row>
    <row r="68" spans="4:8" ht="14.25" customHeight="1">
      <c r="D68" s="27"/>
      <c r="G68" s="27"/>
      <c r="H68" s="28"/>
    </row>
    <row r="69" spans="4:8" ht="14.25" customHeight="1">
      <c r="D69" s="27"/>
      <c r="G69" s="27"/>
      <c r="H69" s="28"/>
    </row>
    <row r="70" spans="4:8" ht="14.25" customHeight="1">
      <c r="D70" s="27"/>
      <c r="G70" s="27"/>
      <c r="H70" s="28"/>
    </row>
    <row r="71" spans="4:8" ht="14.25" customHeight="1">
      <c r="D71" s="27"/>
      <c r="G71" s="27"/>
      <c r="H71" s="28"/>
    </row>
    <row r="72" spans="4:8" ht="14.25" customHeight="1">
      <c r="D72" s="27"/>
      <c r="G72" s="27"/>
      <c r="H72" s="28"/>
    </row>
    <row r="73" spans="4:8" ht="14.25" customHeight="1">
      <c r="D73" s="27"/>
      <c r="G73" s="27"/>
      <c r="H73" s="28"/>
    </row>
    <row r="74" spans="4:8" ht="14.25" customHeight="1">
      <c r="D74" s="27"/>
      <c r="G74" s="27"/>
      <c r="H74" s="28"/>
    </row>
    <row r="75" spans="4:8" ht="14.25" customHeight="1">
      <c r="D75" s="27"/>
      <c r="G75" s="27"/>
      <c r="H75" s="28"/>
    </row>
    <row r="76" spans="4:8" ht="14.25" customHeight="1">
      <c r="D76" s="27"/>
      <c r="G76" s="27"/>
      <c r="H76" s="28"/>
    </row>
    <row r="77" spans="4:8" ht="14.25" customHeight="1">
      <c r="D77" s="27"/>
      <c r="G77" s="27"/>
      <c r="H77" s="28"/>
    </row>
    <row r="78" spans="4:8" ht="14.25" customHeight="1">
      <c r="D78" s="27"/>
      <c r="G78" s="27"/>
      <c r="H78" s="28"/>
    </row>
    <row r="79" spans="4:8" ht="14.25" customHeight="1">
      <c r="D79" s="27"/>
      <c r="G79" s="27"/>
      <c r="H79" s="28"/>
    </row>
    <row r="80" spans="4:8" ht="14.25" customHeight="1">
      <c r="D80" s="27"/>
      <c r="G80" s="27"/>
      <c r="H80" s="28"/>
    </row>
    <row r="81" spans="4:8" ht="14.25" customHeight="1">
      <c r="D81" s="27"/>
      <c r="G81" s="27"/>
      <c r="H81" s="28"/>
    </row>
    <row r="82" spans="4:8" ht="14.25" customHeight="1">
      <c r="D82" s="27"/>
      <c r="G82" s="27"/>
      <c r="H82" s="28"/>
    </row>
    <row r="83" spans="4:8" ht="14.25" customHeight="1">
      <c r="D83" s="27"/>
      <c r="G83" s="27"/>
      <c r="H83" s="28"/>
    </row>
    <row r="84" spans="4:8" ht="14.25" customHeight="1">
      <c r="D84" s="27"/>
      <c r="G84" s="27"/>
      <c r="H84" s="28"/>
    </row>
    <row r="85" spans="4:8" ht="14.25" customHeight="1">
      <c r="D85" s="27"/>
      <c r="G85" s="27"/>
      <c r="H85" s="28"/>
    </row>
    <row r="86" spans="4:8" ht="14.25" customHeight="1">
      <c r="D86" s="27"/>
      <c r="G86" s="27"/>
      <c r="H86" s="28"/>
    </row>
    <row r="87" spans="4:8" ht="14.25" customHeight="1">
      <c r="D87" s="27"/>
      <c r="G87" s="27"/>
      <c r="H87" s="28"/>
    </row>
    <row r="88" spans="4:8" ht="14.25" customHeight="1">
      <c r="D88" s="27"/>
      <c r="G88" s="27"/>
      <c r="H88" s="28"/>
    </row>
    <row r="89" spans="4:8" ht="14.25" customHeight="1">
      <c r="D89" s="27"/>
      <c r="G89" s="27"/>
      <c r="H89" s="28"/>
    </row>
    <row r="90" spans="4:8" ht="14.25" customHeight="1">
      <c r="D90" s="27"/>
      <c r="G90" s="27"/>
      <c r="H90" s="28"/>
    </row>
    <row r="91" spans="4:8" ht="14.25" customHeight="1">
      <c r="D91" s="27"/>
      <c r="G91" s="27"/>
      <c r="H91" s="28"/>
    </row>
    <row r="92" spans="4:8" ht="14.25" customHeight="1">
      <c r="D92" s="27"/>
      <c r="G92" s="27"/>
      <c r="H92" s="28"/>
    </row>
    <row r="93" spans="4:8" ht="14.25" customHeight="1">
      <c r="D93" s="27"/>
      <c r="G93" s="27"/>
      <c r="H93" s="28"/>
    </row>
    <row r="94" spans="4:8" ht="14.25" customHeight="1">
      <c r="D94" s="27"/>
      <c r="G94" s="27"/>
      <c r="H94" s="28"/>
    </row>
    <row r="95" spans="4:8" ht="14.25" customHeight="1">
      <c r="D95" s="27"/>
      <c r="G95" s="27"/>
      <c r="H95" s="28"/>
    </row>
    <row r="96" spans="4:8" ht="14.25" customHeight="1">
      <c r="D96" s="27"/>
      <c r="G96" s="27"/>
      <c r="H96" s="28"/>
    </row>
    <row r="97" spans="4:8" ht="14.25" customHeight="1">
      <c r="D97" s="27"/>
      <c r="G97" s="27"/>
      <c r="H97" s="28"/>
    </row>
    <row r="98" spans="4:8" ht="14.25" customHeight="1">
      <c r="D98" s="27"/>
      <c r="G98" s="27"/>
      <c r="H98" s="28"/>
    </row>
    <row r="99" spans="4:8" ht="14.25" customHeight="1">
      <c r="D99" s="27"/>
      <c r="G99" s="27"/>
      <c r="H99" s="28"/>
    </row>
  </sheetData>
  <autoFilter ref="B6:T53" xr:uid="{00000000-0009-0000-0000-000000000000}"/>
  <mergeCells count="28">
    <mergeCell ref="J40:K40"/>
    <mergeCell ref="J43:K43"/>
    <mergeCell ref="J47:K47"/>
    <mergeCell ref="J26:K26"/>
    <mergeCell ref="J28:K28"/>
    <mergeCell ref="J31:K31"/>
    <mergeCell ref="J32:K32"/>
    <mergeCell ref="J37:K37"/>
    <mergeCell ref="J19:K19"/>
    <mergeCell ref="J20:K20"/>
    <mergeCell ref="J21:K21"/>
    <mergeCell ref="J22:K22"/>
    <mergeCell ref="J25:K25"/>
    <mergeCell ref="J14:K14"/>
    <mergeCell ref="J15:K15"/>
    <mergeCell ref="J16:K16"/>
    <mergeCell ref="J17:K17"/>
    <mergeCell ref="J18:K18"/>
    <mergeCell ref="J9:K9"/>
    <mergeCell ref="J10:K10"/>
    <mergeCell ref="J11:K11"/>
    <mergeCell ref="J12:K12"/>
    <mergeCell ref="J13:K13"/>
    <mergeCell ref="C2:K2"/>
    <mergeCell ref="C3:H3"/>
    <mergeCell ref="C4:F4"/>
    <mergeCell ref="J7:K7"/>
    <mergeCell ref="J8:K8"/>
  </mergeCells>
  <pageMargins left="0.70866141732283472" right="0.70866141732283472" top="0.74803149606299213" bottom="0.74803149606299213" header="0" footer="0"/>
  <pageSetup paperSize="9" scale="6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Pedro Bahamonde Aldave</cp:lastModifiedBy>
  <cp:lastPrinted>2023-09-09T13:03:52Z</cp:lastPrinted>
  <dcterms:created xsi:type="dcterms:W3CDTF">2022-02-23T16:21:00Z</dcterms:created>
  <dcterms:modified xsi:type="dcterms:W3CDTF">2023-09-09T13:04:00Z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35CBDE04B53344FAB5B83D7BE1F0D027</vt:lpwstr>
  </property>
  <property fmtid="{D5CDD505-2E9C-101B-9397-08002B2CF9AE}" pid="3" name="KSOProductBuildVer">
    <vt:lpwstr>2052-11.1.0.14309</vt:lpwstr>
  </property>
</Properties>
</file>